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855" windowHeight="7680" tabRatio="849" firstSheet="4" activeTab="14"/>
  </bookViews>
  <sheets>
    <sheet name="Art1_Fuente" sheetId="1" r:id="rId1"/>
    <sheet name="Art1_xValor" sheetId="2" r:id="rId2"/>
    <sheet name="Art1_PDF220CUM" sheetId="3" r:id="rId3"/>
    <sheet name="Art1xFarmas" sheetId="5" r:id="rId4"/>
    <sheet name="Art1Afidro" sheetId="6" r:id="rId5"/>
    <sheet name="Art1NoAfidro" sheetId="7" r:id="rId6"/>
    <sheet name="Art2_Fuente" sheetId="8" r:id="rId7"/>
    <sheet name="Art2_xValor" sheetId="9" r:id="rId8"/>
    <sheet name="Art2PDF80CUM" sheetId="10" r:id="rId9"/>
    <sheet name="Trino4" sheetId="11" r:id="rId10"/>
    <sheet name="47cumArt1" sheetId="12" r:id="rId11"/>
    <sheet name="22cumArt2" sheetId="13" r:id="rId12"/>
    <sheet name="Art4_Fuente" sheetId="14" r:id="rId13"/>
    <sheet name="Art4_xValor" sheetId="15" r:id="rId14"/>
    <sheet name="Hoja3" sheetId="16" r:id="rId15"/>
  </sheets>
  <definedNames>
    <definedName name="_xlnm.Print_Area" localSheetId="2">Art1_PDF220CUM!$A$1:$G$227</definedName>
    <definedName name="_xlnm.Print_Area" localSheetId="8">Art2PDF80CUM!$A$1:$H$87</definedName>
    <definedName name="_xlnm.Print_Titles" localSheetId="2">Art1_PDF220CUM!$1:$3</definedName>
    <definedName name="_xlnm.Print_Titles" localSheetId="8">Art2PDF80CUM!$1:$3</definedName>
  </definedNames>
  <calcPr calcId="124519"/>
  <fileRecoveryPr autoRecover="0"/>
</workbook>
</file>

<file path=xl/calcChain.xml><?xml version="1.0" encoding="utf-8"?>
<calcChain xmlns="http://schemas.openxmlformats.org/spreadsheetml/2006/main">
  <c r="K51" i="16"/>
  <c r="K50"/>
  <c r="K49"/>
  <c r="K4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H37"/>
  <c r="G37"/>
  <c r="G350" i="15"/>
  <c r="H350"/>
  <c r="J350"/>
  <c r="J342"/>
  <c r="J341"/>
  <c r="J340"/>
  <c r="F350"/>
  <c r="J339"/>
  <c r="A10" i="16"/>
  <c r="E52"/>
  <c r="F52" s="1"/>
  <c r="E51"/>
  <c r="F51" s="1"/>
  <c r="E50"/>
  <c r="F50" s="1"/>
  <c r="E49"/>
  <c r="F49" s="1"/>
  <c r="A49"/>
  <c r="A50" s="1"/>
  <c r="A51" s="1"/>
  <c r="A52" s="1"/>
  <c r="E48"/>
  <c r="F48" s="1"/>
  <c r="E21"/>
  <c r="F21" s="1"/>
  <c r="E6"/>
  <c r="F6" s="1"/>
  <c r="E9"/>
  <c r="F9" s="1"/>
  <c r="E31"/>
  <c r="F31" s="1"/>
  <c r="E8"/>
  <c r="F8" s="1"/>
  <c r="E35"/>
  <c r="F35" s="1"/>
  <c r="E25"/>
  <c r="F25" s="1"/>
  <c r="E30"/>
  <c r="F30" s="1"/>
  <c r="E18"/>
  <c r="F18" s="1"/>
  <c r="E32"/>
  <c r="F32" s="1"/>
  <c r="E34"/>
  <c r="F34" s="1"/>
  <c r="E12"/>
  <c r="F12" s="1"/>
  <c r="E19"/>
  <c r="F19" s="1"/>
  <c r="E13"/>
  <c r="F13" s="1"/>
  <c r="E14"/>
  <c r="F14" s="1"/>
  <c r="E22"/>
  <c r="F22" s="1"/>
  <c r="E11"/>
  <c r="F11" s="1"/>
  <c r="E15"/>
  <c r="F15" s="1"/>
  <c r="E4"/>
  <c r="F4" s="1"/>
  <c r="F37" s="1"/>
  <c r="E24"/>
  <c r="F24" s="1"/>
  <c r="E7"/>
  <c r="F7" s="1"/>
  <c r="E16"/>
  <c r="F16" s="1"/>
  <c r="E5"/>
  <c r="F5" s="1"/>
  <c r="E26"/>
  <c r="F26" s="1"/>
  <c r="E33"/>
  <c r="F33" s="1"/>
  <c r="E23"/>
  <c r="F23" s="1"/>
  <c r="E20"/>
  <c r="F20" s="1"/>
  <c r="E29"/>
  <c r="F29" s="1"/>
  <c r="E36"/>
  <c r="F36" s="1"/>
  <c r="E27"/>
  <c r="F27" s="1"/>
  <c r="E28"/>
  <c r="F28" s="1"/>
  <c r="E17"/>
  <c r="F17" s="1"/>
  <c r="E10"/>
  <c r="F10" s="1"/>
  <c r="E253" i="15"/>
  <c r="F253" s="1"/>
  <c r="E116"/>
  <c r="F116" s="1"/>
  <c r="E151"/>
  <c r="F151" s="1"/>
  <c r="E179"/>
  <c r="F179" s="1"/>
  <c r="E334"/>
  <c r="F334" s="1"/>
  <c r="E119"/>
  <c r="F119" s="1"/>
  <c r="E266"/>
  <c r="F266" s="1"/>
  <c r="E113"/>
  <c r="F113" s="1"/>
  <c r="E250"/>
  <c r="F250" s="1"/>
  <c r="E177"/>
  <c r="F177" s="1"/>
  <c r="E37"/>
  <c r="F37" s="1"/>
  <c r="E198"/>
  <c r="F198" s="1"/>
  <c r="F259"/>
  <c r="E259"/>
  <c r="F235"/>
  <c r="E235"/>
  <c r="E210"/>
  <c r="F210" s="1"/>
  <c r="E115"/>
  <c r="F115" s="1"/>
  <c r="E162"/>
  <c r="F162" s="1"/>
  <c r="E178"/>
  <c r="F178" s="1"/>
  <c r="E136"/>
  <c r="F136" s="1"/>
  <c r="E190"/>
  <c r="F190" s="1"/>
  <c r="E130"/>
  <c r="F130" s="1"/>
  <c r="E212"/>
  <c r="F212" s="1"/>
  <c r="E168"/>
  <c r="F168" s="1"/>
  <c r="E227"/>
  <c r="F227" s="1"/>
  <c r="E203"/>
  <c r="F203" s="1"/>
  <c r="E149"/>
  <c r="F149" s="1"/>
  <c r="F257"/>
  <c r="E257"/>
  <c r="F197"/>
  <c r="E197"/>
  <c r="A340"/>
  <c r="A341" s="1"/>
  <c r="A342" s="1"/>
  <c r="A343" s="1"/>
  <c r="E341"/>
  <c r="F341" s="1"/>
  <c r="E339"/>
  <c r="F339" s="1"/>
  <c r="E342"/>
  <c r="F342" s="1"/>
  <c r="E340"/>
  <c r="F340" s="1"/>
  <c r="E343"/>
  <c r="F343" s="1"/>
  <c r="E3"/>
  <c r="F3" s="1"/>
  <c r="E283"/>
  <c r="F283" s="1"/>
  <c r="E161"/>
  <c r="F161" s="1"/>
  <c r="E164"/>
  <c r="F164" s="1"/>
  <c r="E170"/>
  <c r="F170" s="1"/>
  <c r="F26" i="13"/>
  <c r="E51" i="12"/>
  <c r="K26" i="13"/>
  <c r="K27"/>
  <c r="L28"/>
  <c r="K28"/>
  <c r="J30"/>
  <c r="H2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5"/>
  <c r="G51" i="12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6"/>
  <c r="A5"/>
  <c r="I55"/>
  <c r="J42" i="11"/>
  <c r="J43"/>
  <c r="F38"/>
  <c r="F37"/>
  <c r="F36"/>
  <c r="E35"/>
  <c r="F35" s="1"/>
  <c r="E34"/>
  <c r="F34" s="1"/>
  <c r="E32"/>
  <c r="F32" s="1"/>
  <c r="E31"/>
  <c r="F31" s="1"/>
  <c r="E30"/>
  <c r="F30" s="1"/>
  <c r="E29"/>
  <c r="F29" s="1"/>
  <c r="F28"/>
  <c r="F27"/>
  <c r="F26"/>
  <c r="F25"/>
  <c r="E24"/>
  <c r="F24" s="1"/>
  <c r="F23"/>
  <c r="E22"/>
  <c r="F22" s="1"/>
  <c r="F21"/>
  <c r="E20"/>
  <c r="F20" s="1"/>
  <c r="E19"/>
  <c r="F19" s="1"/>
  <c r="E18"/>
  <c r="F18" s="1"/>
  <c r="E17"/>
  <c r="F17" s="1"/>
  <c r="E16"/>
  <c r="F16" s="1"/>
  <c r="E15"/>
  <c r="F15" s="1"/>
  <c r="F14"/>
  <c r="F13"/>
  <c r="E12"/>
  <c r="F12" s="1"/>
  <c r="F11"/>
  <c r="E11"/>
  <c r="F10"/>
  <c r="F9"/>
  <c r="F8"/>
  <c r="F7"/>
  <c r="F6"/>
  <c r="F5"/>
  <c r="F4"/>
  <c r="F84" i="10"/>
  <c r="F83"/>
  <c r="F82"/>
  <c r="F81"/>
  <c r="E80"/>
  <c r="F80" s="1"/>
  <c r="E79"/>
  <c r="F79" s="1"/>
  <c r="F78"/>
  <c r="F77"/>
  <c r="F76"/>
  <c r="F75"/>
  <c r="E74"/>
  <c r="F74" s="1"/>
  <c r="F73"/>
  <c r="F72"/>
  <c r="E72"/>
  <c r="E71"/>
  <c r="F71" s="1"/>
  <c r="F70"/>
  <c r="F69"/>
  <c r="F68"/>
  <c r="F67"/>
  <c r="E67"/>
  <c r="E66"/>
  <c r="F66" s="1"/>
  <c r="F65"/>
  <c r="F64"/>
  <c r="F63"/>
  <c r="F62"/>
  <c r="F61"/>
  <c r="E60"/>
  <c r="F60" s="1"/>
  <c r="F59"/>
  <c r="F58"/>
  <c r="F57"/>
  <c r="F56"/>
  <c r="E55"/>
  <c r="F55" s="1"/>
  <c r="F54"/>
  <c r="F53"/>
  <c r="E52"/>
  <c r="F52" s="1"/>
  <c r="E51"/>
  <c r="F51" s="1"/>
  <c r="F50"/>
  <c r="F49"/>
  <c r="E48"/>
  <c r="F48" s="1"/>
  <c r="F47"/>
  <c r="F46"/>
  <c r="E45"/>
  <c r="F45" s="1"/>
  <c r="F44"/>
  <c r="F43"/>
  <c r="F42"/>
  <c r="F41"/>
  <c r="F40"/>
  <c r="E40"/>
  <c r="E39"/>
  <c r="F39" s="1"/>
  <c r="F38"/>
  <c r="E38"/>
  <c r="F37"/>
  <c r="F36"/>
  <c r="F35"/>
  <c r="F34"/>
  <c r="F33"/>
  <c r="E32"/>
  <c r="F32" s="1"/>
  <c r="F31"/>
  <c r="E31"/>
  <c r="E30"/>
  <c r="F30" s="1"/>
  <c r="E29"/>
  <c r="F29" s="1"/>
  <c r="F28"/>
  <c r="F27"/>
  <c r="F26"/>
  <c r="F25"/>
  <c r="E24"/>
  <c r="F24" s="1"/>
  <c r="F23"/>
  <c r="E22"/>
  <c r="F22" s="1"/>
  <c r="F21"/>
  <c r="E20"/>
  <c r="F20" s="1"/>
  <c r="E19"/>
  <c r="F19" s="1"/>
  <c r="E18"/>
  <c r="F18" s="1"/>
  <c r="E17"/>
  <c r="F17" s="1"/>
  <c r="E16"/>
  <c r="F16" s="1"/>
  <c r="E15"/>
  <c r="F15" s="1"/>
  <c r="F14"/>
  <c r="F13"/>
  <c r="E12"/>
  <c r="F12" s="1"/>
  <c r="E11"/>
  <c r="F11" s="1"/>
  <c r="F10"/>
  <c r="F9"/>
  <c r="F8"/>
  <c r="F7"/>
  <c r="F6"/>
  <c r="F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F4"/>
  <c r="J88"/>
  <c r="F81" i="9"/>
  <c r="F80"/>
  <c r="F79"/>
  <c r="E78"/>
  <c r="F78" s="1"/>
  <c r="E77"/>
  <c r="F77" s="1"/>
  <c r="F76"/>
  <c r="F75"/>
  <c r="F74"/>
  <c r="F73"/>
  <c r="E72"/>
  <c r="F72" s="1"/>
  <c r="F71"/>
  <c r="E70"/>
  <c r="F70" s="1"/>
  <c r="E69"/>
  <c r="F69" s="1"/>
  <c r="F68"/>
  <c r="F67"/>
  <c r="F66"/>
  <c r="E65"/>
  <c r="F65" s="1"/>
  <c r="E64"/>
  <c r="F64" s="1"/>
  <c r="F63"/>
  <c r="F62"/>
  <c r="F61"/>
  <c r="F60"/>
  <c r="F59"/>
  <c r="E58"/>
  <c r="F58" s="1"/>
  <c r="F57"/>
  <c r="F56"/>
  <c r="F55"/>
  <c r="F54"/>
  <c r="E53"/>
  <c r="F53" s="1"/>
  <c r="F52"/>
  <c r="F51"/>
  <c r="E50"/>
  <c r="F50" s="1"/>
  <c r="E49"/>
  <c r="F49" s="1"/>
  <c r="F48"/>
  <c r="F47"/>
  <c r="E46"/>
  <c r="F46" s="1"/>
  <c r="F45"/>
  <c r="F44"/>
  <c r="E43"/>
  <c r="F43" s="1"/>
  <c r="F42"/>
  <c r="F41"/>
  <c r="F40"/>
  <c r="F39"/>
  <c r="E38"/>
  <c r="F38" s="1"/>
  <c r="E37"/>
  <c r="F37" s="1"/>
  <c r="E36"/>
  <c r="F36" s="1"/>
  <c r="F35"/>
  <c r="F34"/>
  <c r="F33"/>
  <c r="F32"/>
  <c r="F31"/>
  <c r="E30"/>
  <c r="F30" s="1"/>
  <c r="E29"/>
  <c r="F29" s="1"/>
  <c r="E28"/>
  <c r="F28" s="1"/>
  <c r="E27"/>
  <c r="F27" s="1"/>
  <c r="F26"/>
  <c r="F25"/>
  <c r="F24"/>
  <c r="F23"/>
  <c r="E22"/>
  <c r="F22" s="1"/>
  <c r="F21"/>
  <c r="E20"/>
  <c r="F20" s="1"/>
  <c r="F19"/>
  <c r="E18"/>
  <c r="F18" s="1"/>
  <c r="E17"/>
  <c r="F17" s="1"/>
  <c r="E16"/>
  <c r="F16" s="1"/>
  <c r="E15"/>
  <c r="F15" s="1"/>
  <c r="E14"/>
  <c r="F14" s="1"/>
  <c r="E13"/>
  <c r="F13" s="1"/>
  <c r="F12"/>
  <c r="F11"/>
  <c r="E10"/>
  <c r="F10" s="1"/>
  <c r="E9"/>
  <c r="F9" s="1"/>
  <c r="F8"/>
  <c r="F7"/>
  <c r="F6"/>
  <c r="F5"/>
  <c r="F4"/>
  <c r="F3"/>
  <c r="F2"/>
  <c r="I46" i="7"/>
  <c r="D41"/>
  <c r="E41" s="1"/>
  <c r="D40"/>
  <c r="E40" s="1"/>
  <c r="D39"/>
  <c r="E39" s="1"/>
  <c r="D38"/>
  <c r="E38" s="1"/>
  <c r="D37"/>
  <c r="E37" s="1"/>
  <c r="D36"/>
  <c r="E36" s="1"/>
  <c r="D35"/>
  <c r="E35" s="1"/>
  <c r="D34"/>
  <c r="E34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D25"/>
  <c r="E25" s="1"/>
  <c r="D24"/>
  <c r="E24" s="1"/>
  <c r="D23"/>
  <c r="E23" s="1"/>
  <c r="G22"/>
  <c r="F22"/>
  <c r="D21"/>
  <c r="E21" s="1"/>
  <c r="D20"/>
  <c r="E20" s="1"/>
  <c r="D19"/>
  <c r="E19" s="1"/>
  <c r="D18"/>
  <c r="E18" s="1"/>
  <c r="D17"/>
  <c r="E17" s="1"/>
  <c r="G16"/>
  <c r="F16"/>
  <c r="D15"/>
  <c r="E15" s="1"/>
  <c r="D14"/>
  <c r="E14" s="1"/>
  <c r="G13"/>
  <c r="F13"/>
  <c r="G12"/>
  <c r="F12"/>
  <c r="G11"/>
  <c r="F11"/>
  <c r="D10"/>
  <c r="E10" s="1"/>
  <c r="D9"/>
  <c r="E9" s="1"/>
  <c r="D8"/>
  <c r="E8" s="1"/>
  <c r="D7"/>
  <c r="E7" s="1"/>
  <c r="D6"/>
  <c r="E6" s="1"/>
  <c r="D5"/>
  <c r="E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D4"/>
  <c r="E4" s="1"/>
  <c r="I50" i="6"/>
  <c r="D45"/>
  <c r="E45" s="1"/>
  <c r="G44"/>
  <c r="F44"/>
  <c r="D43"/>
  <c r="E43" s="1"/>
  <c r="G42"/>
  <c r="F42"/>
  <c r="D41"/>
  <c r="E41" s="1"/>
  <c r="D40"/>
  <c r="E40" s="1"/>
  <c r="D39"/>
  <c r="E39" s="1"/>
  <c r="G38"/>
  <c r="F38"/>
  <c r="G37"/>
  <c r="F37"/>
  <c r="D36"/>
  <c r="E36" s="1"/>
  <c r="D35"/>
  <c r="E35" s="1"/>
  <c r="G34"/>
  <c r="F34"/>
  <c r="G33"/>
  <c r="F33"/>
  <c r="G32"/>
  <c r="F32"/>
  <c r="D31"/>
  <c r="E31" s="1"/>
  <c r="G30"/>
  <c r="F30"/>
  <c r="G29"/>
  <c r="F29"/>
  <c r="G28"/>
  <c r="F28"/>
  <c r="D27"/>
  <c r="E27" s="1"/>
  <c r="G26"/>
  <c r="F26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D6"/>
  <c r="E6" s="1"/>
  <c r="D5"/>
  <c r="E5" s="1"/>
  <c r="D4"/>
  <c r="E4" s="1"/>
  <c r="H13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I88" i="5"/>
  <c r="D59"/>
  <c r="E59" s="1"/>
  <c r="D30"/>
  <c r="E30" s="1"/>
  <c r="E66"/>
  <c r="D66"/>
  <c r="D25"/>
  <c r="E25" s="1"/>
  <c r="D22"/>
  <c r="E22" s="1"/>
  <c r="D26"/>
  <c r="E26" s="1"/>
  <c r="D60"/>
  <c r="E60" s="1"/>
  <c r="D76"/>
  <c r="E76" s="1"/>
  <c r="D52"/>
  <c r="E52" s="1"/>
  <c r="D20"/>
  <c r="E20" s="1"/>
  <c r="D70"/>
  <c r="E70" s="1"/>
  <c r="D49"/>
  <c r="E49" s="1"/>
  <c r="D42"/>
  <c r="E42" s="1"/>
  <c r="G79"/>
  <c r="F79"/>
  <c r="D79" s="1"/>
  <c r="E79" s="1"/>
  <c r="D64"/>
  <c r="E64" s="1"/>
  <c r="D13"/>
  <c r="E13" s="1"/>
  <c r="D8"/>
  <c r="E8" s="1"/>
  <c r="D54"/>
  <c r="E54" s="1"/>
  <c r="D4"/>
  <c r="E4" s="1"/>
  <c r="D51"/>
  <c r="E51" s="1"/>
  <c r="D29"/>
  <c r="E29" s="1"/>
  <c r="D41"/>
  <c r="E41" s="1"/>
  <c r="D61"/>
  <c r="E61" s="1"/>
  <c r="D46"/>
  <c r="E46" s="1"/>
  <c r="D43"/>
  <c r="E43" s="1"/>
  <c r="G81"/>
  <c r="F81"/>
  <c r="D81"/>
  <c r="E81" s="1"/>
  <c r="D50"/>
  <c r="E50" s="1"/>
  <c r="G38"/>
  <c r="F38"/>
  <c r="D38"/>
  <c r="E38" s="1"/>
  <c r="G48"/>
  <c r="F48"/>
  <c r="D33"/>
  <c r="E33" s="1"/>
  <c r="D82"/>
  <c r="E82" s="1"/>
  <c r="D72"/>
  <c r="E72" s="1"/>
  <c r="D47"/>
  <c r="E47" s="1"/>
  <c r="G62"/>
  <c r="F62"/>
  <c r="D62" s="1"/>
  <c r="E62" s="1"/>
  <c r="D63"/>
  <c r="E63" s="1"/>
  <c r="D71"/>
  <c r="E71" s="1"/>
  <c r="G73"/>
  <c r="F73"/>
  <c r="G14"/>
  <c r="D14" s="1"/>
  <c r="E14" s="1"/>
  <c r="F14"/>
  <c r="D36"/>
  <c r="E36" s="1"/>
  <c r="D80"/>
  <c r="E80" s="1"/>
  <c r="D31"/>
  <c r="E31" s="1"/>
  <c r="D23"/>
  <c r="E23" s="1"/>
  <c r="G68"/>
  <c r="F68"/>
  <c r="D68"/>
  <c r="E68" s="1"/>
  <c r="D21"/>
  <c r="E21" s="1"/>
  <c r="G24"/>
  <c r="F24"/>
  <c r="D24"/>
  <c r="E24" s="1"/>
  <c r="D15"/>
  <c r="E15" s="1"/>
  <c r="D9"/>
  <c r="E9" s="1"/>
  <c r="G55"/>
  <c r="F55"/>
  <c r="D12"/>
  <c r="E12" s="1"/>
  <c r="D11"/>
  <c r="E11" s="1"/>
  <c r="G16"/>
  <c r="F16"/>
  <c r="D16" s="1"/>
  <c r="E16" s="1"/>
  <c r="G17"/>
  <c r="F17"/>
  <c r="D5"/>
  <c r="E5" s="1"/>
  <c r="D53"/>
  <c r="E53" s="1"/>
  <c r="D39"/>
  <c r="E39" s="1"/>
  <c r="D45"/>
  <c r="E45" s="1"/>
  <c r="D57"/>
  <c r="E57" s="1"/>
  <c r="D77"/>
  <c r="E77" s="1"/>
  <c r="D75"/>
  <c r="E75" s="1"/>
  <c r="D37"/>
  <c r="E37" s="1"/>
  <c r="D19"/>
  <c r="E19" s="1"/>
  <c r="G74"/>
  <c r="F74"/>
  <c r="D27"/>
  <c r="E27" s="1"/>
  <c r="D44"/>
  <c r="E44" s="1"/>
  <c r="D58"/>
  <c r="E58" s="1"/>
  <c r="G67"/>
  <c r="F67"/>
  <c r="D28"/>
  <c r="E28" s="1"/>
  <c r="D34"/>
  <c r="E34" s="1"/>
  <c r="G65"/>
  <c r="F65"/>
  <c r="D65" s="1"/>
  <c r="E65" s="1"/>
  <c r="D35"/>
  <c r="E35" s="1"/>
  <c r="D18"/>
  <c r="E18" s="1"/>
  <c r="D6"/>
  <c r="E6" s="1"/>
  <c r="G56"/>
  <c r="F56"/>
  <c r="D56" s="1"/>
  <c r="E56" s="1"/>
  <c r="D78"/>
  <c r="E78" s="1"/>
  <c r="D32"/>
  <c r="E32" s="1"/>
  <c r="D83"/>
  <c r="E83" s="1"/>
  <c r="D10"/>
  <c r="E10" s="1"/>
  <c r="D7"/>
  <c r="E7" s="1"/>
  <c r="D40"/>
  <c r="E40" s="1"/>
  <c r="D69"/>
  <c r="E69" s="1"/>
  <c r="I228" i="3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D203"/>
  <c r="E203" s="1"/>
  <c r="D202"/>
  <c r="E202" s="1"/>
  <c r="E201"/>
  <c r="D200"/>
  <c r="E200" s="1"/>
  <c r="E199"/>
  <c r="D198"/>
  <c r="E198" s="1"/>
  <c r="E197"/>
  <c r="E196"/>
  <c r="E195"/>
  <c r="E194"/>
  <c r="E193"/>
  <c r="E192"/>
  <c r="E191"/>
  <c r="E190"/>
  <c r="D189"/>
  <c r="E189" s="1"/>
  <c r="E188"/>
  <c r="E187"/>
  <c r="D186"/>
  <c r="E186" s="1"/>
  <c r="E185"/>
  <c r="D184"/>
  <c r="E184" s="1"/>
  <c r="E183"/>
  <c r="D182"/>
  <c r="E182" s="1"/>
  <c r="D181"/>
  <c r="E181" s="1"/>
  <c r="E180"/>
  <c r="D179"/>
  <c r="E179" s="1"/>
  <c r="D178"/>
  <c r="E178" s="1"/>
  <c r="E177"/>
  <c r="E176"/>
  <c r="D175"/>
  <c r="E175" s="1"/>
  <c r="D174"/>
  <c r="E174" s="1"/>
  <c r="E173"/>
  <c r="E172"/>
  <c r="E171"/>
  <c r="E170"/>
  <c r="E169"/>
  <c r="G168"/>
  <c r="F168"/>
  <c r="D168"/>
  <c r="E168" s="1"/>
  <c r="D167"/>
  <c r="E167" s="1"/>
  <c r="E166"/>
  <c r="E165"/>
  <c r="E164"/>
  <c r="D163"/>
  <c r="E163" s="1"/>
  <c r="D162"/>
  <c r="E162" s="1"/>
  <c r="D161"/>
  <c r="E161" s="1"/>
  <c r="E160"/>
  <c r="E159"/>
  <c r="D158"/>
  <c r="E158" s="1"/>
  <c r="E157"/>
  <c r="E156"/>
  <c r="E155"/>
  <c r="E154"/>
  <c r="D153"/>
  <c r="E153" s="1"/>
  <c r="D152"/>
  <c r="E152" s="1"/>
  <c r="E151"/>
  <c r="D150"/>
  <c r="E150" s="1"/>
  <c r="E149"/>
  <c r="E148"/>
  <c r="D147"/>
  <c r="E147" s="1"/>
  <c r="E146"/>
  <c r="E145"/>
  <c r="E144"/>
  <c r="D143"/>
  <c r="E143" s="1"/>
  <c r="E142"/>
  <c r="E141"/>
  <c r="D140"/>
  <c r="E140" s="1"/>
  <c r="E139"/>
  <c r="G138"/>
  <c r="F138"/>
  <c r="D138" s="1"/>
  <c r="E138" s="1"/>
  <c r="E137"/>
  <c r="E136"/>
  <c r="E135"/>
  <c r="D134"/>
  <c r="E134" s="1"/>
  <c r="E133"/>
  <c r="G132"/>
  <c r="F132"/>
  <c r="D132" s="1"/>
  <c r="E132" s="1"/>
  <c r="E131"/>
  <c r="E130"/>
  <c r="G129"/>
  <c r="F129"/>
  <c r="E128"/>
  <c r="E127"/>
  <c r="E126"/>
  <c r="E125"/>
  <c r="D124"/>
  <c r="E124" s="1"/>
  <c r="D123"/>
  <c r="E123" s="1"/>
  <c r="D122"/>
  <c r="E122" s="1"/>
  <c r="D121"/>
  <c r="E121" s="1"/>
  <c r="G120"/>
  <c r="F120"/>
  <c r="D119"/>
  <c r="E119" s="1"/>
  <c r="E118"/>
  <c r="E117"/>
  <c r="E116"/>
  <c r="D115"/>
  <c r="E115" s="1"/>
  <c r="E114"/>
  <c r="A115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G166" i="2"/>
  <c r="F166"/>
  <c r="G136"/>
  <c r="F136"/>
  <c r="G130"/>
  <c r="F130"/>
  <c r="G127"/>
  <c r="F127"/>
  <c r="G118"/>
  <c r="F118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D201"/>
  <c r="E201" s="1"/>
  <c r="D200"/>
  <c r="E200" s="1"/>
  <c r="E199"/>
  <c r="D198"/>
  <c r="E198" s="1"/>
  <c r="E197"/>
  <c r="D196"/>
  <c r="E196" s="1"/>
  <c r="E195"/>
  <c r="E194"/>
  <c r="E193"/>
  <c r="E192"/>
  <c r="E191"/>
  <c r="E190"/>
  <c r="E189"/>
  <c r="E188"/>
  <c r="D187"/>
  <c r="E187" s="1"/>
  <c r="E186"/>
  <c r="E185"/>
  <c r="D184"/>
  <c r="E184" s="1"/>
  <c r="E183"/>
  <c r="D182"/>
  <c r="E182" s="1"/>
  <c r="E181"/>
  <c r="D180"/>
  <c r="E180" s="1"/>
  <c r="D179"/>
  <c r="E179" s="1"/>
  <c r="E178"/>
  <c r="D177"/>
  <c r="E177" s="1"/>
  <c r="D176"/>
  <c r="E176" s="1"/>
  <c r="E175"/>
  <c r="E174"/>
  <c r="D173"/>
  <c r="E173" s="1"/>
  <c r="D172"/>
  <c r="E172" s="1"/>
  <c r="E171"/>
  <c r="E170"/>
  <c r="E169"/>
  <c r="E168"/>
  <c r="E167"/>
  <c r="D166"/>
  <c r="E166" s="1"/>
  <c r="D165"/>
  <c r="E165" s="1"/>
  <c r="E164"/>
  <c r="E163"/>
  <c r="E162"/>
  <c r="D161"/>
  <c r="E161" s="1"/>
  <c r="D160"/>
  <c r="E160" s="1"/>
  <c r="D159"/>
  <c r="E159" s="1"/>
  <c r="E158"/>
  <c r="E157"/>
  <c r="D156"/>
  <c r="E156" s="1"/>
  <c r="E155"/>
  <c r="E154"/>
  <c r="E153"/>
  <c r="E152"/>
  <c r="D151"/>
  <c r="E151" s="1"/>
  <c r="D150"/>
  <c r="E150" s="1"/>
  <c r="E149"/>
  <c r="D148"/>
  <c r="E148" s="1"/>
  <c r="E147"/>
  <c r="E146"/>
  <c r="D145"/>
  <c r="E145" s="1"/>
  <c r="E144"/>
  <c r="E143"/>
  <c r="E142"/>
  <c r="D141"/>
  <c r="E141" s="1"/>
  <c r="E140"/>
  <c r="E139"/>
  <c r="D138"/>
  <c r="E138" s="1"/>
  <c r="E137"/>
  <c r="D136"/>
  <c r="E136" s="1"/>
  <c r="E135"/>
  <c r="E134"/>
  <c r="E133"/>
  <c r="D132"/>
  <c r="E132" s="1"/>
  <c r="E131"/>
  <c r="D130"/>
  <c r="E130" s="1"/>
  <c r="E129"/>
  <c r="E128"/>
  <c r="D127"/>
  <c r="E127" s="1"/>
  <c r="E126"/>
  <c r="E125"/>
  <c r="E124"/>
  <c r="E123"/>
  <c r="D122"/>
  <c r="E122" s="1"/>
  <c r="D121"/>
  <c r="E121" s="1"/>
  <c r="D120"/>
  <c r="E120" s="1"/>
  <c r="D119"/>
  <c r="E119" s="1"/>
  <c r="D118"/>
  <c r="E118" s="1"/>
  <c r="D117"/>
  <c r="E117" s="1"/>
  <c r="E116"/>
  <c r="E115"/>
  <c r="E114"/>
  <c r="D113"/>
  <c r="E113" s="1"/>
  <c r="E112"/>
  <c r="E113" i="3"/>
  <c r="E112"/>
  <c r="E111"/>
  <c r="E110"/>
  <c r="E109"/>
  <c r="G108"/>
  <c r="F108"/>
  <c r="E107"/>
  <c r="E106"/>
  <c r="G105"/>
  <c r="F105"/>
  <c r="E104"/>
  <c r="D103"/>
  <c r="E103" s="1"/>
  <c r="D102"/>
  <c r="E102" s="1"/>
  <c r="D101"/>
  <c r="E101" s="1"/>
  <c r="E100"/>
  <c r="E99"/>
  <c r="D98"/>
  <c r="E98" s="1"/>
  <c r="E97"/>
  <c r="E96"/>
  <c r="G95"/>
  <c r="F95"/>
  <c r="E94"/>
  <c r="E93"/>
  <c r="E92"/>
  <c r="D91"/>
  <c r="E91" s="1"/>
  <c r="G90"/>
  <c r="F90"/>
  <c r="D89"/>
  <c r="E89" s="1"/>
  <c r="E88"/>
  <c r="D87"/>
  <c r="E87" s="1"/>
  <c r="E86"/>
  <c r="E85"/>
  <c r="G84"/>
  <c r="F84"/>
  <c r="E83"/>
  <c r="E82"/>
  <c r="E81"/>
  <c r="D80"/>
  <c r="E80" s="1"/>
  <c r="D79"/>
  <c r="E79" s="1"/>
  <c r="E78"/>
  <c r="G77"/>
  <c r="F77"/>
  <c r="G76"/>
  <c r="F76"/>
  <c r="D75"/>
  <c r="E75" s="1"/>
  <c r="E74"/>
  <c r="E73"/>
  <c r="E72"/>
  <c r="E71"/>
  <c r="E70"/>
  <c r="E69"/>
  <c r="D68"/>
  <c r="E68" s="1"/>
  <c r="D67"/>
  <c r="E67" s="1"/>
  <c r="E66"/>
  <c r="D65"/>
  <c r="E65" s="1"/>
  <c r="E64"/>
  <c r="E63"/>
  <c r="E62"/>
  <c r="D61"/>
  <c r="E61" s="1"/>
  <c r="D60"/>
  <c r="E60" s="1"/>
  <c r="E59"/>
  <c r="E58"/>
  <c r="E57"/>
  <c r="D56"/>
  <c r="E56" s="1"/>
  <c r="E55"/>
  <c r="E54"/>
  <c r="D53"/>
  <c r="E53" s="1"/>
  <c r="E52"/>
  <c r="D51"/>
  <c r="E51" s="1"/>
  <c r="E50"/>
  <c r="G49"/>
  <c r="F49"/>
  <c r="D49"/>
  <c r="E49" s="1"/>
  <c r="E48"/>
  <c r="E47"/>
  <c r="E46"/>
  <c r="E45"/>
  <c r="E44"/>
  <c r="E43"/>
  <c r="E42"/>
  <c r="E41"/>
  <c r="D40"/>
  <c r="E40" s="1"/>
  <c r="E39"/>
  <c r="E38"/>
  <c r="E37"/>
  <c r="D36"/>
  <c r="E36" s="1"/>
  <c r="E35"/>
  <c r="E34"/>
  <c r="E33"/>
  <c r="E32"/>
  <c r="E31"/>
  <c r="E30"/>
  <c r="D29"/>
  <c r="E29" s="1"/>
  <c r="E28"/>
  <c r="G27"/>
  <c r="F27"/>
  <c r="D26"/>
  <c r="E26" s="1"/>
  <c r="G106" i="2"/>
  <c r="F106"/>
  <c r="G103"/>
  <c r="F103"/>
  <c r="G93"/>
  <c r="F93"/>
  <c r="D93" s="1"/>
  <c r="E93" s="1"/>
  <c r="G88"/>
  <c r="F88"/>
  <c r="G82"/>
  <c r="F82"/>
  <c r="G75"/>
  <c r="F75"/>
  <c r="G74"/>
  <c r="F74"/>
  <c r="G47"/>
  <c r="F47"/>
  <c r="G25"/>
  <c r="F25"/>
  <c r="E111"/>
  <c r="E110"/>
  <c r="E109"/>
  <c r="E108"/>
  <c r="E107"/>
  <c r="E105"/>
  <c r="E104"/>
  <c r="E102"/>
  <c r="D101"/>
  <c r="E101" s="1"/>
  <c r="D100"/>
  <c r="E100" s="1"/>
  <c r="D99"/>
  <c r="E99" s="1"/>
  <c r="E98"/>
  <c r="E97"/>
  <c r="D96"/>
  <c r="E96" s="1"/>
  <c r="E95"/>
  <c r="E94"/>
  <c r="E92"/>
  <c r="E91"/>
  <c r="E90"/>
  <c r="D89"/>
  <c r="E89" s="1"/>
  <c r="D88"/>
  <c r="E88" s="1"/>
  <c r="D87"/>
  <c r="E87" s="1"/>
  <c r="E86"/>
  <c r="D85"/>
  <c r="E85" s="1"/>
  <c r="E84"/>
  <c r="E83"/>
  <c r="D82"/>
  <c r="E82" s="1"/>
  <c r="E81"/>
  <c r="E80"/>
  <c r="E79"/>
  <c r="D78"/>
  <c r="E78" s="1"/>
  <c r="D77"/>
  <c r="E77" s="1"/>
  <c r="E76"/>
  <c r="D73"/>
  <c r="E73" s="1"/>
  <c r="E72"/>
  <c r="E71"/>
  <c r="E70"/>
  <c r="E69"/>
  <c r="E68"/>
  <c r="E67"/>
  <c r="D66"/>
  <c r="E66" s="1"/>
  <c r="D65"/>
  <c r="E65" s="1"/>
  <c r="E64"/>
  <c r="D63"/>
  <c r="E63" s="1"/>
  <c r="E62"/>
  <c r="E61"/>
  <c r="E60"/>
  <c r="D59"/>
  <c r="E59" s="1"/>
  <c r="D58"/>
  <c r="E58" s="1"/>
  <c r="E57"/>
  <c r="E56"/>
  <c r="E55"/>
  <c r="D54"/>
  <c r="E54" s="1"/>
  <c r="E53"/>
  <c r="E52"/>
  <c r="D51"/>
  <c r="E51" s="1"/>
  <c r="E50"/>
  <c r="D49"/>
  <c r="E49" s="1"/>
  <c r="E48"/>
  <c r="D47"/>
  <c r="E47" s="1"/>
  <c r="E46"/>
  <c r="E45"/>
  <c r="E44"/>
  <c r="E43"/>
  <c r="E42"/>
  <c r="E41"/>
  <c r="E40"/>
  <c r="E39"/>
  <c r="D38"/>
  <c r="E38" s="1"/>
  <c r="E37"/>
  <c r="E36"/>
  <c r="E35"/>
  <c r="D34"/>
  <c r="E34" s="1"/>
  <c r="E33"/>
  <c r="E32"/>
  <c r="E31"/>
  <c r="E30"/>
  <c r="E29"/>
  <c r="E28"/>
  <c r="D27"/>
  <c r="E27" s="1"/>
  <c r="E26"/>
  <c r="D25"/>
  <c r="E25" s="1"/>
  <c r="D24"/>
  <c r="E24" s="1"/>
  <c r="E25" i="3"/>
  <c r="D24"/>
  <c r="E24" s="1"/>
  <c r="E23"/>
  <c r="G22"/>
  <c r="F22"/>
  <c r="E21"/>
  <c r="D20"/>
  <c r="E20" s="1"/>
  <c r="D19"/>
  <c r="E19" s="1"/>
  <c r="D18"/>
  <c r="E18" s="1"/>
  <c r="G17"/>
  <c r="F17"/>
  <c r="E16"/>
  <c r="D15"/>
  <c r="E15" s="1"/>
  <c r="E14"/>
  <c r="E13"/>
  <c r="D12"/>
  <c r="E12" s="1"/>
  <c r="D10"/>
  <c r="E10" s="1"/>
  <c r="D9"/>
  <c r="E9" s="1"/>
  <c r="D7"/>
  <c r="E7" s="1"/>
  <c r="D6"/>
  <c r="E6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D4"/>
  <c r="E4" s="1"/>
  <c r="G20" i="2"/>
  <c r="D20" s="1"/>
  <c r="E20" s="1"/>
  <c r="F20"/>
  <c r="G15"/>
  <c r="D15" s="1"/>
  <c r="E15" s="1"/>
  <c r="F15"/>
  <c r="E23"/>
  <c r="D22"/>
  <c r="E22" s="1"/>
  <c r="E21"/>
  <c r="E19"/>
  <c r="D18"/>
  <c r="E18" s="1"/>
  <c r="D17"/>
  <c r="E17" s="1"/>
  <c r="D16"/>
  <c r="E16" s="1"/>
  <c r="E14"/>
  <c r="D13"/>
  <c r="E13" s="1"/>
  <c r="E12"/>
  <c r="E11"/>
  <c r="D10"/>
  <c r="E10" s="1"/>
  <c r="D8"/>
  <c r="E8" s="1"/>
  <c r="D7"/>
  <c r="E7" s="1"/>
  <c r="D5"/>
  <c r="E5" s="1"/>
  <c r="D4"/>
  <c r="E4" s="1"/>
  <c r="D2"/>
  <c r="E2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F53" i="16" l="1"/>
  <c r="F344" i="15"/>
  <c r="D17" i="3"/>
  <c r="E17" s="1"/>
  <c r="D22"/>
  <c r="E22" s="1"/>
  <c r="D74" i="2"/>
  <c r="E74" s="1"/>
  <c r="D106"/>
  <c r="E106" s="1"/>
  <c r="D76" i="3"/>
  <c r="E76" s="1"/>
  <c r="D84"/>
  <c r="E84" s="1"/>
  <c r="D105"/>
  <c r="E105" s="1"/>
  <c r="D129"/>
  <c r="E129" s="1"/>
  <c r="D74" i="5"/>
  <c r="E74" s="1"/>
  <c r="D55"/>
  <c r="E55" s="1"/>
  <c r="D73"/>
  <c r="E73" s="1"/>
  <c r="D11" i="7"/>
  <c r="E11" s="1"/>
  <c r="H13" s="1"/>
  <c r="D13"/>
  <c r="E13" s="1"/>
  <c r="D16"/>
  <c r="E16" s="1"/>
  <c r="D12"/>
  <c r="E12" s="1"/>
  <c r="D22"/>
  <c r="E22" s="1"/>
  <c r="D29" i="6"/>
  <c r="E29" s="1"/>
  <c r="D26"/>
  <c r="E26" s="1"/>
  <c r="E46" s="1"/>
  <c r="D28"/>
  <c r="E28" s="1"/>
  <c r="D30"/>
  <c r="E30" s="1"/>
  <c r="D33"/>
  <c r="E33" s="1"/>
  <c r="D32"/>
  <c r="E32" s="1"/>
  <c r="D44"/>
  <c r="E44" s="1"/>
  <c r="D37"/>
  <c r="E37" s="1"/>
  <c r="D38"/>
  <c r="E38" s="1"/>
  <c r="D34"/>
  <c r="E34" s="1"/>
  <c r="D42"/>
  <c r="E42" s="1"/>
  <c r="D67" i="5"/>
  <c r="E67" s="1"/>
  <c r="D17"/>
  <c r="E17" s="1"/>
  <c r="D48"/>
  <c r="E48" s="1"/>
  <c r="E84"/>
  <c r="D27" i="3"/>
  <c r="E27" s="1"/>
  <c r="D77"/>
  <c r="E77" s="1"/>
  <c r="D120"/>
  <c r="E120" s="1"/>
  <c r="D90"/>
  <c r="E90" s="1"/>
  <c r="D108"/>
  <c r="E108" s="1"/>
  <c r="D95"/>
  <c r="E95" s="1"/>
  <c r="D103" i="2"/>
  <c r="E103" s="1"/>
  <c r="D75"/>
  <c r="E75" s="1"/>
  <c r="A5" i="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E224" i="3" l="1"/>
  <c r="E42" i="7"/>
  <c r="A3" i="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11" i="16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5"/>
  <c r="A6" s="1"/>
  <c r="A7" s="1"/>
  <c r="A8" s="1"/>
  <c r="A9" s="1"/>
</calcChain>
</file>

<file path=xl/sharedStrings.xml><?xml version="1.0" encoding="utf-8"?>
<sst xmlns="http://schemas.openxmlformats.org/spreadsheetml/2006/main" count="2051" uniqueCount="1017">
  <si>
    <t>ID | MERCADO RELEVANTE | CUM | MEDICAMENTO TITULAR | PRECIO MÁXIMO DE VENTA</t>
  </si>
  <si>
    <t>1 102 19956218-2 Eligard 22,5 mg - polvo para reconstituir/solución/suspensión inyectable - x 1 Tolmar Therapeutics Inc $ 938.667,00</t>
  </si>
  <si>
    <t>2 102 19956218-3 Eligard 22,5 mg - polvo para reconstituir/solución/suspensión inyectable - x 1 Tolmar Therapeutics Inc $ 938.667,00</t>
  </si>
  <si>
    <t>3 107 19909516-1 Zyvoxid 600 mg - tabletas/cápsulas de liberación no modificada - x 10 Pfizer Inc $ 576.874,00</t>
  </si>
  <si>
    <t>4 121 20008022-5 Exelon 4,5 mg - tabletas/cápsulas de liberación no modificada - x 28 Novartis Pharma A.G $ 91.150,00</t>
  </si>
  <si>
    <t>5 121 20008025-5 Exelon 3 mg - tabletas/cápsulas de liberación no modificada - x 28 Novartis Pharma A.G $ 60.767,00</t>
  </si>
  <si>
    <t>6 121 20008026-5 Exelon 6 mg - tabletas/cápsulas de liberación no modificada - x 28 Novartis Pharma A.G $ 121.534,00</t>
  </si>
  <si>
    <t>7 130 20009810-9 Stelara 45 mg - polvo para reconstituir/solución/suspensión inyectable - x 1 Janssen Cilag S.A. $ 6.883.976,00</t>
  </si>
  <si>
    <t>8 136 20091274-1 Trulicity 0,75 Jeringa prellenada - polvo para reconstituir/solución/suspensión inyectable - x 1 Eli Lilly &amp; Company $ 50.617,00</t>
  </si>
  <si>
    <t>9 136 20091274-2 Trulicity 0,75 Jeringa prellenada - polvo para reconstituir/solución/suspensión inyectable - x 2 Eli Lilly &amp; Company $ 101.234,00</t>
  </si>
  <si>
    <t>10 136 20091274-3 Trulicity 0,75 Jeringa prellenada - polvo para reconstituir/solución/suspensión inyectable - x 4 Eli Lilly &amp; Company $ 202.468,00</t>
  </si>
  <si>
    <t>11 141 20087603-1 Aranesp 80 µg - polvo para reconstituir/solución/suspensión inyectable - x 1 Amgen Biotecnológica S.A.S. $ 357.743,00</t>
  </si>
  <si>
    <t>12 141 20087603-2 Aranesp 80 µg - polvo para reconstituir/solución/suspensión inyectable - x 4 Amgen Biotecnológica S.A.S. $ 1.430.973,00</t>
  </si>
  <si>
    <t>13 141 20087636-1 Aranesp 500 µg - polvo para reconstituir/solución/suspensión inyectable - x 1 Amgen Biotecnológica S.A.S. $ 2.235.896,00</t>
  </si>
  <si>
    <t>14 141 20087636-2 Aranesp 500 µg - polvo para reconstituir/solución/suspensión inyectable - x 4 Amgen Biotecnológica S.A.S. $ 8.943.583,00</t>
  </si>
  <si>
    <t>15 141 20087648-1 Aranesp 100 µg - polvo para reconstituir/solución/suspensión inyectable - x 1 Amgen Biotecnológica S.A.S. $ 447.179,00</t>
  </si>
  <si>
    <t>16 141 20087648-2 Aranesp 100 µg - polvo para reconstituir/solución/suspensión inyectable - x 4 Amgen Biotecnológica S.A.S. $ 1.788.717,00</t>
  </si>
  <si>
    <t>17 141 20087657-1 Aranesp 150 µg - polvo para reconstituir/solución/suspensión inyectable - x 1 Amgen Biotecnológica S.A.S. $ 670.769,00</t>
  </si>
  <si>
    <t>18 141 20087657-2 Aranesp 150 µg - polvo para reconstituir/solución/suspensión inyectable - x 4 Amgen Biotecnológica S.A.S. $ 2.683.075,00</t>
  </si>
  <si>
    <t>19 141 20088049-1 Aranesp 300 µg - polvo para reconstituir/solución/suspensión inyectable - x 1 Amgen Biotecnológica S.A.S. $ 1.341.537,00</t>
  </si>
  <si>
    <t>20 141 20088049-2 Aranesp 300 µg - polvo para reconstituir/solución/suspensión inyectable - x 4 Amgen Biotecnológica S.A.S. $ 5.366.150,00</t>
  </si>
  <si>
    <t>21 141 20088052-1 Aranesp 50 µg - polvo para reconstituir/solución/suspensión inyectable - x 1 Amgen Biotecnológica S.A.S. $ 223.590,00</t>
  </si>
  <si>
    <t>22 141 20088052-2 Aranesp 50 µg - polvo para reconstituir/solución/suspensión inyectable - x 4 Amgen Biotecnológica S.A.S. $ 894.358,00</t>
  </si>
  <si>
    <t>23 143 20061396-1 Adempas 0,5 mg - tabletas/cápsulas de liberación no modificada - x 42 Bayer Pharma A.G. $ 1.748.588,00</t>
  </si>
  <si>
    <t>24 143 20061396-2 Adempas 0,5 mg - tabletas/cápsulas de liberación no modificada - x 42 Bayer Pharma A.G. $ 1.748.588,00</t>
  </si>
  <si>
    <t>25 143 20071181-1 Adempas 1 mg - tabletas/cápsulas de liberación no modificada - x 42 Bayer Pharma A.G. $ 3.497.176,00</t>
  </si>
  <si>
    <t>26 143 20071181-2 Adempas 1 mg - tabletas/cápsulas de liberación no modificada - x 42 Bayer Pharma A.G. $ 3.497.176,00</t>
  </si>
  <si>
    <t>27 145 20025804-2 Mimpara 30 mg - tabletas/cápsulas de liberación no modificada - x 28 Amgen Biotecnológica S.A.S. $ 470.557,00</t>
  </si>
  <si>
    <t>28 145 20025804-3 Mimpara 30 mg - tabletas/cápsulas de liberación no modificada - x 30 Amgen Biotecnológica S.A.S. $ 504.168,00</t>
  </si>
  <si>
    <t>29 145 20036785-2 Mimpara 60 mg - tabletas/cápsulas de liberación no modificada - x 28 Amgen Biotecnológica S.A.S. $ 941.114,00</t>
  </si>
  <si>
    <t>30 145 20036785-3 Mimpara 60 mg - tabletas/cápsulas de liberación no modificada - x 30 Amgen Biotecnológica S.A.S. $ 1.008.337,00</t>
  </si>
  <si>
    <t>31 145 20036785-4 Mimpara 60 mg - tabletas/cápsulas de liberación no modificada - x 84 Amgen Biotecnológica S.A.S. $ 2.823.342,00</t>
  </si>
  <si>
    <t>32 147 20056853-1 Mycamine 50 mg - polvo para reconstituir/solución/suspensión inyectable - x 1 Astellas Pharma Inc $ 144.026,00</t>
  </si>
  <si>
    <t>33 147 20060548-1 Mycamine 100 mg - polvo para reconstituir/solución/suspensión inyectable - x 1 Astellas Pharma Inc $ 288.052,00</t>
  </si>
  <si>
    <t>34 154 20058697-1 Adcetris 50 mg - polvo para reconstituir/solución/suspensión inyectable - x 1 Takeda S.A.S. $ 11.357.056,00</t>
  </si>
  <si>
    <t>35 156 20065694-1 Gazyva 1000 mg - polvo para reconstituir/solución/suspensión inyectable - x 1 F. Hoffman - La Roche Ltd $ 12.013.041,00</t>
  </si>
  <si>
    <t>36 157 20066634-1 Giotrif 20 mg - tabletas/cápsulas de liberación no modificada - x 28 Boehringer Ingelheim $ 3.235.703,00</t>
  </si>
  <si>
    <t>37 157 20066634-2 Giotrif 20 mg - tabletas/cápsulas de liberación no modificada - x 14 Boehringer Ingelheim $ 1.617.852,00</t>
  </si>
  <si>
    <t>38 157 20066634-3 Giotrif 20 mg - tabletas/cápsulas de liberación no modificada - x 56 Boehringer Ingelheim $ 6.471.406,00</t>
  </si>
  <si>
    <t>39 157 20093590-1 Giotrif 30 mg - tabletas/cápsulas de liberación no modificada - x 14 Boehringer Ingelheim $ 2.426.777,00</t>
  </si>
  <si>
    <t>40 157 20093590-2 Giotrif 30 mg - tabletas/cápsulas de liberación no modificada - x 28 Boehringer Ingelheim $ 4.853.555,00</t>
  </si>
  <si>
    <t>41 157 20093590-3 Giotrif 30 mg - tabletas/cápsulas de liberación no modificada - x 56 Boehringer Ingelheim $ 9.707.109,00</t>
  </si>
  <si>
    <t>42 157 20093591-1 Giotrif 40 mg - tabletas/cápsulas de liberación no modificada - x 14 Boehringer Ingelheim $ 3.235.703,00</t>
  </si>
  <si>
    <t>43 157 20093591-2 Giotrif 40 mg - tabletas/cápsulas de liberación no modificada - x 28 Boehringer Ingelheim $ 6.471.406,00</t>
  </si>
  <si>
    <t>44 157 20093591-3 Giotrif 40 mg - tabletas/cápsulas de liberación no modificada - x 56 Boehringer Ingelheim $ 12.942.812,00</t>
  </si>
  <si>
    <t>45 159 20039769-1 Zelboraf 240 mg - tabletas/cápsulas de liberación no modificada - x 56 F. Hoffman - La Roche Ltd $ 5.079.891,00</t>
  </si>
  <si>
    <t>46 16 20059955-1 Kaxel 500 mg - tabletas/cápsulas de liberación no modificada - x 1 Medispray Laboratories Pvt Ltd. $ 5.652,00</t>
  </si>
  <si>
    <t>47 16 20059955-2 Kaxel 500 mg - tabletas/cápsulas de liberación no modificada - x 30 Medispray Laboratories Pvt Ltd. $ 169.565,00</t>
  </si>
  <si>
    <t>48 161 20056375-1 Inlyta 1 mg - tabletas/cápsulas de liberación no modificada - x 56 Pfizer Inc $ 2.357.495,00</t>
  </si>
  <si>
    <t>49 161 20056375-2 Inlyta 1 mg - tabletas/cápsulas de liberación no modificada - x 60 Pfizer Inc $ 2.525.888,00</t>
  </si>
  <si>
    <t>50 161 20056375-25 Inlyta 1 mg - tabletas/cápsulas de liberación no modificada - x 7 Pfizer Inc $ 294.687,00</t>
  </si>
  <si>
    <t>51 161 20056375-26 Inlyta 1 mg - tabletas/cápsulas de liberación no modificada - x 10 Pfizer Inc $ 420.981,00</t>
  </si>
  <si>
    <t>52 161 20056375-27 Inlyta 1 mg - tabletas/cápsulas de liberación no modificada - x 14 Pfizer Inc $ 589.374,00</t>
  </si>
  <si>
    <t>53 161 20056375-28 Inlyta 1 mg - tabletas/cápsulas de liberación no modificada - x 20 Pfizer Inc $ 841.963,00</t>
  </si>
  <si>
    <t>54 161 20056375-29 Inlyta 1 mg - tabletas/cápsulas de liberación no modificada - x 28 Pfizer Inc $ 1.178.748,00</t>
  </si>
  <si>
    <t>55 161 20056375-3 Inlyta 1 mg - tabletas/cápsulas de liberación no modificada - x 90 Pfizer Inc $ 3.788.832,00</t>
  </si>
  <si>
    <t>56 161 20056375-30 Inlyta 1 mg - tabletas/cápsulas de liberación no modificada - x 30 Pfizer Inc $ 1.262.944,00</t>
  </si>
  <si>
    <t>57 161 20056375-31 Inlyta 1 mg - tabletas/cápsulas de liberación no modificada - x 40 Pfizer Inc $ 1.683.925,00</t>
  </si>
  <si>
    <t>58 161 20056375-32 Inlyta 1 mg - tabletas/cápsulas de liberación no modificada - x 50 Pfizer Inc $ 2.104.906,00</t>
  </si>
  <si>
    <t>59 161 20056375-33 Inlyta 1 mg - tabletas/cápsulas de liberación no modificada - x 56 Pfizer Inc $ 2.357.495,00</t>
  </si>
  <si>
    <t>60 161 20056375-34 Inlyta 1 mg - tabletas/cápsulas de liberación no modificada - x 60 Pfizer Inc $ 2.525.888,00</t>
  </si>
  <si>
    <t>61 161 20056375-35 Inlyta 1 mg - tabletas/cápsulas de liberación no modificada - x 84 Pfizer Inc $ 3.536.243,00</t>
  </si>
  <si>
    <t>62 161 20056375-36 Inlyta 1 mg - tabletas/cápsulas de liberación no modificada - x 90 Pfizer Inc $ 3.788.832,00</t>
  </si>
  <si>
    <t>63 161 20056375-37 Inlyta 1 mg - tabletas/cápsulas de liberación no modificada - x 96 Pfizer Inc $ 4.041.420,00</t>
  </si>
  <si>
    <t>64 161 20056375-38 Inlyta 1 mg - tabletas/cápsulas de liberación no modificada - x 100 Pfizer Inc $ 4.209.813,00</t>
  </si>
  <si>
    <t>65 161 20056375-4 Inlyta 1 mg - tabletas/cápsulas de liberación no modificada - x 100 Pfizer Inc $ 4.209.813,00</t>
  </si>
  <si>
    <t>66 161 20056375-5 Inlyta 1 mg - tabletas/cápsulas de liberación no modificada - x 180 Pfizer Inc $ 7.577.663,00</t>
  </si>
  <si>
    <t>67 161 20056375-6 Inlyta 1 mg - tabletas/cápsulas de liberación no modificada - x 500 Pfizer Inc $ 21.049.065,00</t>
  </si>
  <si>
    <t>68 162 20055293-1 Jakavi 5 mg - tabletas/cápsulas de liberación no modificada - x 60 Novartis Pharma A.G $ 5.169.749,00</t>
  </si>
  <si>
    <t>69 162 20055293-3 Jakavi 5 mg - tabletas/cápsulas de liberación no modificada - x 60 Novartis Pharma A.G $ 5.169.749,00</t>
  </si>
  <si>
    <t>70 167 20007778-1 Firmagon 80 mg - polvo para reconstituir/solución/suspensión inyectable - x 1 Ferring International Center S.A. $ 341.045,00</t>
  </si>
  <si>
    <t>71 167 20007778-2 Firmagon 80 mg - polvo para reconstituir/solución/suspensión inyectable - x 2 Ferring International Center S.A. $ 682.090,00</t>
  </si>
  <si>
    <t>72 167 20007778-3 Firmagon 80 mg - polvo para reconstituir/solución/suspensión inyectable - x 3 Ferring International Center S.A. $ 1.023.135,00</t>
  </si>
  <si>
    <t>73 167 20007778-4 Firmagon 80 mg - polvo para reconstituir/solución/suspensión inyectable - x 1 Ferring International Center S.A. $ 341.045,00</t>
  </si>
  <si>
    <t>74 167 20007778-5 Firmagon 80 mg - polvo para reconstituir/solución/suspensión inyectable - x 2 Ferring International Center S.A. $ 682.090,00</t>
  </si>
  <si>
    <t>75 167 20007778-6 Firmagon 80 mg - polvo para reconstituir/solución/suspensión inyectable - x 1 Ferring International Center S.A. $ 341.045,00</t>
  </si>
  <si>
    <t>76 167  20007778-7 Firmagon 80 mg - polvo para reconstituir/solución/suspensión inyectable - x 2 Ferring International Center S.A. $ 682.090,00</t>
  </si>
  <si>
    <t>77 167 20062725-2 Firmagon 120 mg - polvo para reconstituir/solución/suspensión inyectable - x 2 Ferring International Center S.A. $ 1.023.135,00</t>
  </si>
  <si>
    <t>78 167 20062725-3 Firmagon 120 mg - polvo para reconstituir/solución/suspensión inyectable - x 3 Ferring International Center S.A. $ 1.534.703,00</t>
  </si>
  <si>
    <t>79 167 20062725-4 Firmagon 120 mg - polvo para reconstituir/solución/suspensión inyectable - x 1 Ferring International Center S.A. $ 511.568,00</t>
  </si>
  <si>
    <t>80 167 20062725-5 Firmagon 120 mg - polvo para reconstituir/solución/suspensión inyectable - x 2 Ferring International Center S.A. $ 1.023.135,00</t>
  </si>
  <si>
    <t>81 169 20056150-1 Mozobil 24 mg - polvo para reconstituir/solución/suspensión inyectable - x 1 Genzyme Corporation $ 16.345.737,00</t>
  </si>
  <si>
    <t>82 172 20056290-1 Aubagio 14 mg - tabletas/cápsulas de liberación no modificada - x 28 Genzyme Corporation $ 3.083.262,00</t>
  </si>
  <si>
    <t>83 173 20085224-1 Entyvio 300 mg - polvo para reconstituir/solución/suspensión inyectable - x 1 Takeda S.A.S. $ 7.138.697,00</t>
  </si>
  <si>
    <t>84 173 20085224-2 Entyvio 300 mg - polvo para reconstituir/solución/suspensión inyectable - x 1 Takeda S.A.S. $ 7.138.697,00</t>
  </si>
  <si>
    <t>85 17720042898-1 Fampyra 10 mg - tabletas/cápsulas de liberación modificada - x 56 Biogen Idec Ltd $ 696.694,00</t>
  </si>
  <si>
    <t>86 178 20060952-1 Fasturtec 1,5 mg - polvo para reconstituir/solución/suspensión inyectable - x 3 Sanofi-Aventis De Colombia S.A. $ 767.061,00</t>
  </si>
  <si>
    <t>87 181 20018741-1 Palexis 50 mg - tabletas/cápsulas de liberación modificada - x 7 Grunenthal Colombiana S.A. $ 8.503,00</t>
  </si>
  <si>
    <t>88 181 20018741-2 Palexis 50 mg - tabletas/cápsulas de liberación modificada - x 10 Grunenthal Colombiana S.A. $ 12.147,00</t>
  </si>
  <si>
    <t>89 181 20018741-3 Palexis 50 mg - tabletas/cápsulas de liberación modificada - x 14 Grunenthal Colombiana S.A. $ 17.006,00</t>
  </si>
  <si>
    <t>90 181 20018741-4 Palexis 50 mg - tabletas/cápsulas de liberación modificada - x 20 Grunenthal Colombiana S.A. $ 24.294,00</t>
  </si>
  <si>
    <t>91 181 20018741-5 Palexis 50 mg - tabletas/cápsulas de liberación modificada - x 28 Grunenthal Colombiana S.A. $ 34.012,00</t>
  </si>
  <si>
    <t>92 181 20018741-6 Palexis 50 mg - tabletas/cápsulas de liberación modificada - x 30 Grunenthal Colombiana S.A. $ 36.442,00</t>
  </si>
  <si>
    <t>93 181 20018741-7 Palexis 50 mg - tabletas/cápsulas de liberación modificada - x 60 Grunenthal Colombiana S.A. $ 72.883,00</t>
  </si>
  <si>
    <t>94 181 20049944-1 Palexis 100 mg - tabletas/cápsulas de liberación modificada - x 7 Grunenthal Colombiana S.A. $ 17.006,00</t>
  </si>
  <si>
    <t>95 181 20049944-5 Palexis 100 mg - tabletas/cápsulas de liberación modificada - x 28 Grunenthal Colombiana S.A. $ 68.024,00</t>
  </si>
  <si>
    <t>96 181 20049944-6 Palexis 100 mg - tabletas/cápsulas de liberación modificada - x 30 Grunenthal Colombiana S.A. $ 72.883,00</t>
  </si>
  <si>
    <t>97 181 20049944-7 Palexis 100 mg - tabletas/cápsulas de liberación modificada - x 60 Grunenthal Colombiana S.A. $ 145.766,00</t>
  </si>
  <si>
    <t>98 181 20052257-10 Palexis 25 mg - tabletas/cápsulas de liberación modificada - x 50 Grunenthal Colombiana S.A. $ 30.368,00</t>
  </si>
  <si>
    <t>99 181 20052257-11 Palexis 25 mg - tabletas/cápsulas de liberación modificada - x 60 Grunenthal Colombiana S.A. $ 36.442,00</t>
  </si>
  <si>
    <t>100 181 20052257-12 Palexis 25 mg - tabletas/cápsulas de liberación modificada - x 90 Grunenthal Colombiana S.A. $ 54.662,00</t>
  </si>
  <si>
    <t>101 181 20052257-13 Palexis 25 mg - tabletas/cápsulas de liberación modificada - x 100 Grunenthal Colombiana S.A. $ 60.736,00</t>
  </si>
  <si>
    <t>102 181 20052257-2 Palexis 25 mg - tabletas/cápsulas de liberación modificada - x 14 Grunenthal Colombiana S.A. $ 8.503,00</t>
  </si>
  <si>
    <t>103 181 20052257-3 Palexis 25 mg - tabletas/cápsulas de liberación modificada - x 28 Grunenthal Colombiana S.A. $ 17.006,00</t>
  </si>
  <si>
    <t>104 181 20052257-4 Palexis 25 mg - tabletas/cápsulas de liberación modificada - x 56 Grunenthal Colombiana S.A. $ 34.012,00</t>
  </si>
  <si>
    <t>105 181 20052257-5 Palexis 25 mg - tabletas/cápsulas de liberación modificada - x 10 Grunenthal Colombiana S.A. $ 6.074,00</t>
  </si>
  <si>
    <t>106 181 20052257-6 Palexis 25 mg - tabletas/cápsulas de liberación modificada - x 20 Grunenthal Colombiana S.A. $ 12.147,00</t>
  </si>
  <si>
    <t>107 181 20052257-8 Palexis 25 mg - tabletas/cápsulas de liberación modificada - x 30 Grunenthal Colombiana S.A. $ 18.221,00</t>
  </si>
  <si>
    <t>108 181 20052257-9 Palexis 25 mg - tabletas/cápsulas de liberación modificada - x 40 Grunenthal Colombiana S.A. $ 24.294,00</t>
  </si>
  <si>
    <t>109 182 20052001-1 Ribomustin 100 mg - polvo para reconstituir/solución/suspensión inyectable - x 1 Janssen Cilag S.A. $ 1.924.041,00</t>
  </si>
  <si>
    <t>110 184 20049946-1 Palexis 50 mg - tabletas/cápsulas de liberación no modificada - x 7 Grunenthal Colombiana S.A. $ 12.091,00</t>
  </si>
  <si>
    <t>111 184 20049946-2 Palexis 50 mg - tabletas/cápsulas de liberación no modificada - x 10 Grunenthal Colombiana S.A. $ 17.273,00</t>
  </si>
  <si>
    <t>112 184 20049946-3 Palexis 50 mg - tabletas/cápsulas de liberación no modificada - x 14 Grunenthal Colombiana S.A. $ 24.182,00</t>
  </si>
  <si>
    <t>113 184 20049946-4 Palexis 50 mg - tabletas/cápsulas de liberación no modificada - x 20 Grunenthal Colombiana S.A. $ 34.546,00</t>
  </si>
  <si>
    <t>114 184 20049946-5 Palexis 50 mg - tabletas/cápsulas de liberación no modificada - x 28 Grunenthal Colombiana S.A. $ 48.364,00</t>
  </si>
  <si>
    <t>115 184 20049946-6 Palexis 50 mg - tabletas/cápsulas de liberación no modificada - x 30 Grunenthal Colombiana S.A. $ 51.818,00</t>
  </si>
  <si>
    <t>116 184 20049946-7 Palexis 50 mg - tabletas/cápsulas de liberación no modificada - x 60 Grunenthal Colombiana S.A. $ 103.637,00</t>
  </si>
  <si>
    <t>117 190 20067183-1 Forxiga 10 mg - tabletas/cápsulas de liberación no modificada - x 14 Astrazeneca UK Ltd $ 57.650,00</t>
  </si>
  <si>
    <t>118 192 20073590-1 Opsumit 10 mg - tabletas/cápsulas de liberación no modificada - x 30 Actelion Pharmaceuticals Ltd $ 7.027.989,00</t>
  </si>
  <si>
    <t>119 193 20088450-2 Brintellix 10 mg - tabletas/cápsulas de liberación no modificada - x 14 Lundbeck Colombia S.A.S. $ 42.018,00</t>
  </si>
  <si>
    <t>120 193 20088450-3 Brintellix 10 mg - tabletas/cápsulas de liberación no modificada - x 28 Lundbeck Colombia S.A.S. $ 84.036,00</t>
  </si>
  <si>
    <t>121 194 20061998-1 Jardiance 25 mg - tabletas/cápsulas de liberación no modificada - x 10 Boehringer Ingelheim $ 75.494,00</t>
  </si>
  <si>
    <t>122 198 20074631-8 Esmya 5 mg - tabletas/cápsulas de liberación no modificada - x 28 Gedeon Richter Plc $ 390.864,00</t>
  </si>
  <si>
    <t>123 199 20040898-2 Eliquis 2,5 Tableta - tabletas/cápsulas de liberación no modificada - x 20 Pfizer Inc $ 52.371,00</t>
  </si>
  <si>
    <t>124 199 20040898-3 Eliquis 2,5 Tableta - tabletas/cápsulas de liberación no modificada - x 60 Pfizer Inc $ 157.114,00</t>
  </si>
  <si>
    <t>125 202 20046793-1 Cystadane 180 g - gránulos/polvo para reconstituir/solución oral - x 1 Orphan Europe $ 1.295.150,00</t>
  </si>
  <si>
    <t>126 203 20037686-1 Colomycin 33 mg - polvo para reconstituir/solución/suspensión inyectable - x 10 Uno Healthcare Europe $ 71.598,00</t>
  </si>
  <si>
    <t>127 203 20058962-1 Colistimetato de sodio 33 mg - polvo para reconstituir/solución/suspensión inyectable - x 10 Amarey Nova Medical S.A. $ 71.598,00</t>
  </si>
  <si>
    <t>128 203 20089048-1 Colistimetato de sodio 66 mg - polvo para reconstituir/solución/suspensión inyectable - x 10 Amarey Nova Medical S.A. $ 143.196,00</t>
  </si>
  <si>
    <t>129 368 20039088-2 Eylia 6,6 mg - Solución inyectable intraocular - x 1 Bayer Pharma A.G. $ 1.585.887,00</t>
  </si>
  <si>
    <t>130 369 20067976-1 Lemtrada 12 mg - polvo para reconstituir/solución/suspensión inyectable - x 1 Genzyme Corporation $ 23.076.861,00</t>
  </si>
  <si>
    <t>131 370 20012115-1 Vidaza 100 mg - polvo para reconstituir/solución/suspensión inyectable - x 1 Celgene Europe Limited $ 866.125,00</t>
  </si>
  <si>
    <t>132 370 20102276-1 Winduza 100 mg - polvo para reconstituir/solución/suspensión inyectable - x 1 Dr. Reddy'S Laboratories Limited $ 866.125,00</t>
  </si>
  <si>
    <t>133 370 20102276-3 Winduza 100 mg - polvo para reconstituir/solución/suspensión inyectable - x 1 Dr. Reddy'S Laboratories Limited $ 866.125,00</t>
  </si>
  <si>
    <t>134 374 20039453-1 Jevtana 60 mg - polvo para reconstituir/solución/suspensión inyectable - x 1 Sanofi-Aventis De Colombia S.A. $ 10.897.145,00</t>
  </si>
  <si>
    <t>135 375 20036307-1 Litak 10 mg - polvo para reconstituir/solución/suspensión inyectable - x 1 Lipomed AG $ 956.067,00</t>
  </si>
  <si>
    <t>136 375 20036307-2 Litak 10 mg - polvo para reconstituir/solución/suspensión inyectable - x 5 Lipomed AG $ 4.780.337,00</t>
  </si>
  <si>
    <t>137 375 8359-1 Leustatin 10 mg - polvo para reconstituir/solución/suspensión inyectable - x 7 Janssen Cilag S.A. $ 6.692.472,00</t>
  </si>
  <si>
    <t>138 376 19955271-1 Enablex 7,5 mg - tabletas/cápsulas de liberación modificada - x 7 Aspen Labs S.A. de C.V. $ 19.096,00</t>
  </si>
  <si>
    <t>139 376 19955271-10 Enablex 7,5 mg - tabletas/cápsulas de liberación modificada - x 49 Aspen Labs S.A. de C.V. $ 133.670,00</t>
  </si>
  <si>
    <t>140 376 19955271-11 Enablex 7,5 mg - tabletas/cápsulas de liberación modificada - x 56 Aspen Labs S.A. de C.V. $ 152.766,00</t>
  </si>
  <si>
    <t>141 376 19955271-12 Enablex 7,5 mg - tabletas/cápsulas de liberación modificada - x 98 Aspen Labs S.A. de C.V. $ 267.340,00</t>
  </si>
  <si>
    <t>142 376 19955271-13 Enablex 7,5 mg - tabletas/cápsulas de liberación modificada - x 7 Aspen Labs S.A. de C.V. $ 19.096,00</t>
  </si>
  <si>
    <t>143 376 19955271-14 Enablex 7,5 mg - tabletas/cápsulas de liberación modificada - x 14 Aspen Labs S.A. de C.V. $ 38.191,00</t>
  </si>
  <si>
    <t>144 376 19955271-15 Enablex 7,5 mg - tabletas/cápsulas de liberación modificada - x 7 Aspen Labs S.A. de C.V. $ 19.096,00</t>
  </si>
  <si>
    <t>145 376 19955271-16 Enablex 7,5 mg - tabletas/cápsulas de liberación modificada - x 14 Aspen Labs S.A. de C.V. $ 38.191,00</t>
  </si>
  <si>
    <t>146 376 19955271-18 Enablex 7,5 mg - tabletas/cápsulas de liberación modificada - x 49 Aspen Labs S.A. de C.V. $ 133.670,00</t>
  </si>
  <si>
    <t>147 376 19955271-19 Enablex 7,5 mg - tabletas/cápsulas de liberación modificada - x 56 Aspen Labs S.A. de C.V. $ 152.766,00</t>
  </si>
  <si>
    <t>148 376 19955271-2 Enablex 7,5 mg - tabletas/cápsulas de liberación modificada - x 14 Aspen Labs S.A. de C.V. $ 38.191,00</t>
  </si>
  <si>
    <t>149 376 19955271-20 Enablex 7,5 mg - tabletas/cápsulas de liberación modificada - x 98 Aspen Labs S.A. de C.V. $ 267.340,00</t>
  </si>
  <si>
    <t>150 376 19955271-3 Enablex 7,5 mg - tabletas/cápsulas de liberación modificada - x 28 Aspen Labs S.A. de C.V. $ 76.383,00</t>
  </si>
  <si>
    <t>151 376 19955271-4 Enablex 7,5 mg - tabletas/cápsulas de liberación modificada - x 49 Aspen Labs S.A. de C.V. $ 133.670,00</t>
  </si>
  <si>
    <t>152 376 19955271-5 Enablex 7,5 mg - tabletas/cápsulas de liberación modificada - x 56 Aspen Labs S.A. de C.V. $ 152.766,00</t>
  </si>
  <si>
    <t>153 376 19955271-6 Enablex 7,5 mg - tabletas/cápsulas de liberación modificada - x 98 Aspen Labs S.A. de C.V. $ 267.340,00</t>
  </si>
  <si>
    <t>154 376 19955271-7 Enablex 7,5 mg - tabletas/cápsulas de liberación modificada - x 7 Aspen Labs S.A. de C.V. $ 19.096,00</t>
  </si>
  <si>
    <t>155 376 19955271-8 Enablex 7,5 mg - tabletas/cápsulas de liberación modificada - x 14 Aspen Labs S.A. de C.V. $ 38.191,00</t>
  </si>
  <si>
    <t>156 376 19955272-8 Enablex 15 mg - tabletas/cápsulas de liberación modificada - x 14 Aspen Labs S.A. de C.V. $ 76.383,00</t>
  </si>
  <si>
    <t>157 381 20019264-1 Revolade 50 mg - tabletas/cápsulas de liberación no modificada - x 14 NOVARTIS PHARMA AG $ 2.428.469,00</t>
  </si>
  <si>
    <t>158 385 20031989-1 Yervoy 50 mg - polvo para reconstituir/solución/suspensión inyectable - x 1 Bristol Myers Squibb de Colombia S.A. $ 12.809.555,00</t>
  </si>
  <si>
    <t>159 386 207609-1 Camptosar 100 mg - polvo para reconstituir/solución/suspensión inyectable - x 1 Pfizer Inc $ 89.606,00</t>
  </si>
  <si>
    <t>160 386 207609-2 Camptosar 100 mg - polvo para reconstituir/solución/suspensión inyectable - x 1 Pfizer Inc $ 89.606,00</t>
  </si>
  <si>
    <t>161 386 207609-4 Camptosar 100 mg - polvo para reconstituir/solución/suspensión inyectable - x 10 Pfizer Inc $ 896.060,00</t>
  </si>
  <si>
    <t>162 386 207609-5 Camptosar 100 mg - polvo para reconstituir/solución/suspensión inyectable - x 5 Pfizer Inc $ 448.030,00</t>
  </si>
  <si>
    <t>163 386 207609-6 Camptosar 100 mg - polvo para reconstituir/solución/suspensión inyectable - x 10 Pfizer Inc $ 896.060,00</t>
  </si>
  <si>
    <t>164 388 20040965-1 Salofalk 1 g - Espuma rectal - x 1 Dr. Falk Pharma Gmbh $ 71.904,00</t>
  </si>
  <si>
    <t>165 389 19978379-2 Salofalk 1000 mg - gránulos/polvo para reconstituir/solución oral - x 20 Dr. Falk Pharma Gmbh $ 44.841,00</t>
  </si>
  <si>
    <t>166 389 19978379-3 Salofalk 1000 mg - gránulos/polvo para reconstituir/solución oral - x 100 Dr. Falk Pharma Gmbh $ 224.204,00</t>
  </si>
  <si>
    <t>167 389 19978381-1 Salofalk 500 mg - gránulos/polvo para reconstituir/solución oral - x 50 Dr. Falk Pharma Gmbh $ 56.051,00</t>
  </si>
  <si>
    <t>168 389 19978381-3 Salofalk 500 mg - gránulos/polvo para reconstituir/solución oral - x 100 Dr. Falk Pharma Gmbh $ 112.102,00</t>
  </si>
  <si>
    <t>169 389 19978381-6 Salofalk 500 mg - gránulos/polvo para reconstituir/solución oral - x 20 Dr. Falk Pharma Gmbh $ 22.420,00</t>
  </si>
  <si>
    <t>170 389 19982968-1 Pentasa 1000 mg - gránulos/polvo para reconstituir/solución oral - x 50 Ferring International Center S.A. $ 112.102,00</t>
  </si>
  <si>
    <t>171 389 19982968-2 Pentasa 1000 mg - gránulos/polvo para reconstituir/solución oral - x 10 Ferring International Center S.A. $ 22.420,00</t>
  </si>
  <si>
    <t>172 389 19982968-3 Pentasa 1000 mg - gránulos/polvo para reconstituir/solución oral - x 20 Ferring International Center S.A. $ 44.841,00</t>
  </si>
  <si>
    <t>173 389 19982968-4 Pentasa 1000 mg - gránulos/polvo para reconstituir/solución oral - x 30 Ferring International Center S.A. $ 67.261,00</t>
  </si>
  <si>
    <t>174 389 19982968-5 Pentasa 1000 mg - gránulos/polvo para reconstituir/solución oral - x 15 Ferring International Center S.A. $ 33.631,00</t>
  </si>
  <si>
    <t>175 389 20028520-2 Pentasa 2000 mg - gránulos/polvo para reconstituir/solución oral - x 30 Ferring International Center S.A. $ 134.523,00</t>
  </si>
  <si>
    <t>176 389 20028520-3 Pentasa 2000 mg - gránulos/polvo para reconstituir/solución oral - x 50 Ferring International Center S.A. $ 224.204,00</t>
  </si>
  <si>
    <t>177 389 20028520-4 Pentasa 2000 mg - gránulos/polvo para reconstituir/solución oral - x 100 Ferring International Center S.A. $ 448.409,00</t>
  </si>
  <si>
    <t>178 389 20039643-1 Salofalk 1500 mg - gránulos/polvo para reconstituir/solución oral - x 10 Dr. Falk Pharma Gmbh $ 33.631,00</t>
  </si>
  <si>
    <t>179 389 20039643-2 Salofalk 1500 mg - gránulos/polvo para reconstituir/solución oral - x 20 Dr. Falk Pharma Gmbh $ 67.261,00</t>
  </si>
  <si>
    <t>180 389 20039643-5 Salofalk 1500 mg - gránulos/polvo para reconstituir/solución oral - x 30 Dr. Falk Pharma Gmbh $ 100.892,00</t>
  </si>
  <si>
    <t>181 389 20041831-2 Salofalk 3000 mg - gránulos/polvo para reconstituir/solución oral - x 15 Dr. Falk  harma Gmbh $ 100.892,00</t>
  </si>
  <si>
    <t>182 389 20041831-5 Salofalk 3000 mg - gránulos/polvo para reconstituir/solución oral - x 30 Dr. Falk Pharma Gmbh $ 201.784,00</t>
  </si>
  <si>
    <t>183 390 19995433-2 Pentasa 1000 mg - Óvulos/supositorios - x 14 Ferring International Center S.A. $ 65.396,00</t>
  </si>
  <si>
    <t>184 390 20011405-1 Mesax 500 mg - Óvulos/supositorios - x 10 Labinco S.A.S. $ 23.356,00</t>
  </si>
  <si>
    <t>185 390 20011405-4 Mesax 500 mg - Óvulos/supositorios - x 10 Labinco S.A.S. $ 23.356,00</t>
  </si>
  <si>
    <t>186 390 20011405-5 Mesax 500 mg - Óvulos/supositorios - x 50 Labinco S.A.S. $ 116.779,00</t>
  </si>
  <si>
    <t>187 390 20011405-6 Mesax 500 mg - Óvulos/supositorios - x 100 Labinco S.A.S. $ 233.558,00</t>
  </si>
  <si>
    <t>188 390 20042842-1 Salofalk 1000 mg - Óvulos/supositorios - x 10 Dr. Falk Pharma Gmbh $ 46.712,00</t>
  </si>
  <si>
    <t>189 390 20042842-2 Salofalk 1000 mg - Óvulos/supositorios - x 30 Dr. Falk Pharma Gmbh $ 140.135,00</t>
  </si>
  <si>
    <t>190 390 20042842-3 Salofalk 1000 mg - Óvulos/supositorios - x 90 Dr. Falk Pharma Gmbh $ 420.404,00</t>
  </si>
  <si>
    <t>191 390 207347-2 Salofalk 500 mg - Óvulos/supositorios - x 5 Dr. Falk Pharma Gmbh $ 11.678,00</t>
  </si>
  <si>
    <t>192 390 207347-3 Salofalk 500 mg - Óvulos/supositorios - x 10 Dr. Falk Pharma Gmbh $ 23.356,00</t>
  </si>
  <si>
    <t>193 391 207346-2 Salofalk 4 g - Suspensión rectal/enema - x 7 Dr. Falk Pharma Gmbh $ 163.715,00</t>
  </si>
  <si>
    <t>194 392 207357-2 Salofalk 500 mg - tabletas/cápsulas de liberación modificada - x 10 Dr. Falk Pharma Gmbh $ 12.135,00</t>
  </si>
  <si>
    <t>195 392 207357-3 Salofalk 500 mg - tabletas/cápsulas de liberación modificada - x 50 Dr. Falk Pharma Gmbh $ 60.674,00</t>
  </si>
  <si>
    <t>196 392 207357-4 Salofalk 500 mg - tabletas/cápsulas de liberación modificada - x 100 Dr. Falk Pharma Gmbh $ 121.347,00</t>
  </si>
  <si>
    <t>197 392 207357-5 Salofalk 500 mg - tabletas/cápsulas de liberación modificada - x 20 Dr. Falk Pharma Gmbh $ 24.269,00</t>
  </si>
  <si>
    <t>198 394 19988117-1 Mirc ra 100 µg - polvo para reconstituir/solución/suspensión inyectable - x 1 F. Hoffman - La Roche Ltd $ 425.261,00</t>
  </si>
  <si>
    <t>199 394 19988119-1 Mircera 50 µg - polvo para reconstituir/solución/suspensión inyectable - x 1 F. Hoffman - La Roche Ltd $ 212.630,00</t>
  </si>
  <si>
    <t>200 394 19988123-1 Mircera 150 µg - polvo para reconstituir/solución/suspensión inyectable - x 1 F. Hoffman - La Roche Ltd $ 637.891,00</t>
  </si>
  <si>
    <t>201 394 19988126-1 Mircera 50 µg - polvo para reconstituir/solución/suspensión inyectable - x 1 F. Hoffman - La Roche Ltd $ 212.630,00</t>
  </si>
  <si>
    <t>202 395 20010809-1 Zavesca 100 mg - tabletas/cápsulas de liberación no modificada - x 90 Actelion Pharmaceuticals Ltd $ 16.331.884,00</t>
  </si>
  <si>
    <t>203 397 20044655-1 Ragitar 1 mg - tabletas/cápsulas de liberación no modificada - x 5 Alkem Laboratories Ltd $ 35.966,00</t>
  </si>
  <si>
    <t>204 397 20044655-10 Ragitar 1 mg - tabletas/cápsulas de liberación no modificada - x 30 Alkem Laboratories Ltd $ 215.797,00</t>
  </si>
  <si>
    <t>205 397 20044655-11 Ragitar 1 mg - tabletas/cápsulas de liberación no modificada - x 60 Alkem Laboratories Ltd $ 431.594,00</t>
  </si>
  <si>
    <t>206 397 20044655-12 Ragitar 1 mg - tabletas/cápsulas de liberación no modificada - x 90 Alkem Laboratories Ltd $ 647.391,00</t>
  </si>
  <si>
    <t>207 397 20044655-2 Ragitar 1 mg - tabletas/cápsulas de liberación no modificada - x 10 Alkem Laboratories Ltd $ 71.932,00</t>
  </si>
  <si>
    <t>208 397 20044655-3 Ragitar 1 mg - tabletas/cápsulas de liberación no modificada - x 20 Alkem Laboratories Ltd $ 143.865,00</t>
  </si>
  <si>
    <t>209 397 20044655-5 Ragitar 1 mg - tabletas/cápsulas de liberación no modificada - x 60 Alkem Laboratories Ltd $ 431.594,00</t>
  </si>
  <si>
    <t>210 397 20044655-6 Ragitar 1 mg - tabletas/cápsulas de liberación no modificada - x 90 Alkem Laboratories Ltd $ 647.391,00</t>
  </si>
  <si>
    <t>211 397 20044655-8 Ragitar 1 mg - tabletas/cápsulas de liberación no modificada - x 10 Alkem Laboratories Ltd $ 71.932,00</t>
  </si>
  <si>
    <t>212 397 20044655-9 Ragitar 1 mg - tabletas/cápsulas de liberación no modificada - x 20 Alkem Laboratories Ltd $ 143.865,00</t>
  </si>
  <si>
    <t>213 397 20045921-2 Ragitar 0,5 mg - tabletas/cápsulas de liberación no modificada - x 10 Alkem Laboratories Ltd $ 35.966,00</t>
  </si>
  <si>
    <t>214 397 20045921-3 Ragitar 0,5 mg - tabletas/cápsulas de liberación no modificada - x 20 Alkem Laboratories Ltd $ 71.932,00</t>
  </si>
  <si>
    <t>215 397 20045921-4 Ragitar 0,5 mg - tabletas/cápsulas de liberación no modificada - x 30 Alkem Laboratories Ltd $ 107.899,00</t>
  </si>
  <si>
    <t>216 397 20045921-5 Ragitar 0,5 mg - tabletas/cápsulas de liberación no modificada - x 60 Alkem Laboratories Ltd $ 215.797,00</t>
  </si>
  <si>
    <t>217 397 20045921-6 Ragitar 0,5 mg - tabletas/cápsulas de liberación no modificada - x 90 Alkem Laboratories Ltd $ 323.696,00</t>
  </si>
  <si>
    <t>218 49 19907394-6 Zyvoxid 600 mg - polvo para reconstituir/solución/suspensión inyectable - x 1 Pfizer Inc $ 117.193,00</t>
  </si>
  <si>
    <t>219 75a 20072696-4 Bosentan 62,5 mg - tabletas/cápsulas de liberación no modificada - x 60 Tecnoquimicas S.A. $ 4.836.802,00</t>
  </si>
  <si>
    <t>220 82 19945567-4 Nexium 40 mg - polvo para reconstituir/solución/suspensión inyectable - x 1 Astrazeneca UK Ltd $ 3.163,00</t>
  </si>
  <si>
    <t>PMV</t>
  </si>
  <si>
    <t>N°</t>
  </si>
  <si>
    <t>PUPP</t>
  </si>
  <si>
    <t>AhorroEstim</t>
  </si>
  <si>
    <t>VentU2016</t>
  </si>
  <si>
    <t>VentCOP2016</t>
  </si>
  <si>
    <t>130 369 20067976-1 Lemtrada 12 mg - x 1 Genzyme</t>
  </si>
  <si>
    <t xml:space="preserve">67 161 20056375-6 Inlyta 1 mg - x 500 Pfizer </t>
  </si>
  <si>
    <t xml:space="preserve">81 169 20056150-1 Mozobil 24 mg - x 1 Genzyme </t>
  </si>
  <si>
    <t>202 395 20010809-1 Zavesca 100 mg - x 90 Actelion</t>
  </si>
  <si>
    <t xml:space="preserve">158 385 20031989-1 Yervoy 50 mg - x 1 Bristol Myers Squibb </t>
  </si>
  <si>
    <t>44 157 20093591-3 Giotrif 40 mg - x 56 Boehringer Ingelheim</t>
  </si>
  <si>
    <t>35 156 20065694-1 Gazyva 1000 mg - x 1 Roche</t>
  </si>
  <si>
    <t xml:space="preserve">34 154 20058697-1 Adcetris 50 mg - x 1 Takeda </t>
  </si>
  <si>
    <t xml:space="preserve">134 374 20039453-1 Jevtana 60 mg - x 1 Sanofi-Aventis </t>
  </si>
  <si>
    <t>41 157 20093590-3 Giotrif 30 mg - x 56 Boehringer Ingelheim</t>
  </si>
  <si>
    <t>14 141 20087636-2 Aranesp 500 µg - x 4 Amgen</t>
  </si>
  <si>
    <t xml:space="preserve">66 161 20056375-5 Inlyta 1 mg - x 180 Pfizer </t>
  </si>
  <si>
    <t>83 173 20085224-1 Entyvio 300 mg - x 1 Takeda</t>
  </si>
  <si>
    <t>84 173 20085224-2 Entyvio 300 mg - x 1 Takeda</t>
  </si>
  <si>
    <t>118 192 20073590-1 Opsumit 10 mg - x 30 Actelion</t>
  </si>
  <si>
    <t>7 130 20009810-9 Stelara 45 mg - x 1 Janssen</t>
  </si>
  <si>
    <t>137 375 8359-1 Leustatin 10 mg - x 7 Janssen</t>
  </si>
  <si>
    <t>38 157 20066634-3 Giotrif 20 mg - x 56 Boehringer Ingelheim</t>
  </si>
  <si>
    <t>43 157 20093591-2 Giotrif 40 mg - x 28 Boehringer Ingelheim</t>
  </si>
  <si>
    <t>20 141 20088049-2 Aranesp 300 µg - x 4 Amgen</t>
  </si>
  <si>
    <t xml:space="preserve">68 162 20055293-1 Jakavi 5 mg - x 60 Novartis </t>
  </si>
  <si>
    <t xml:space="preserve">69 162 20055293-3 Jakavi 5 mg - x 60 Novartis </t>
  </si>
  <si>
    <t>PMV-C03/17</t>
  </si>
  <si>
    <t>ID | MERCADO RELEVANTE | CUM | MEDICAMENTO | TITULAR (1)</t>
  </si>
  <si>
    <t>PUPPsis16 (2)</t>
  </si>
  <si>
    <t>(2) Precio Unitario Promedio de la Presentación PUPP según  reportes a SISMED del año 2016 (TotalVentasCOP/TotalVentasU CanalesIns+Com)</t>
  </si>
  <si>
    <t>AhorroEstim (3)</t>
  </si>
  <si>
    <t>85 177 20042898-1 Fampyra 10 mg - tabletas/cápsulas de liberación modificada - x 56 Biogen Idec Ltd $ 696.694,00</t>
  </si>
  <si>
    <t>198 394 19988117-1 Mircera 100 µg - polvo para reconstituir/solución/suspensión inyectable - x 1 F. Hoffman - La Roche Ltd $ 425.261,00</t>
  </si>
  <si>
    <t xml:space="preserve">45 159 20039769-1 Zelboraf 240 mg - x 56 Roche </t>
  </si>
  <si>
    <t xml:space="preserve">40 157 20093590-2 Giotrif 30 mg - x 28 Boehringer Ingelheim </t>
  </si>
  <si>
    <t xml:space="preserve">219 75a 20072696-4 Bosentan 62,5 mg - x 60 Tecnoquimicas </t>
  </si>
  <si>
    <t xml:space="preserve">136 375 20036307-2 Litak 10 mg - x 5 Lipomed </t>
  </si>
  <si>
    <t>64 161 20056375-38 Inlyta 1 mg - x 100 Pfizer</t>
  </si>
  <si>
    <t xml:space="preserve">65 161 20056375-4 Inlyta 1 mg - x 100 Pfizer </t>
  </si>
  <si>
    <t>70 167 20007778-1 Firmagon 80 mg - x 1 Ferring</t>
  </si>
  <si>
    <t xml:space="preserve">73 167 20007778-4 Firmagon 80 mg - x 1 Ferring </t>
  </si>
  <si>
    <t xml:space="preserve">75 167 20007778-6 Firmagon 80 mg - x 1 Ferring </t>
  </si>
  <si>
    <t>217 397 20045921-6 Ragitar 0,5 mg - x 90 Alkem</t>
  </si>
  <si>
    <t xml:space="preserve">50 161 20056375-25 Inlyta 1 mg - x 7 Pfizer </t>
  </si>
  <si>
    <t>33 147 20060548-1 Mycamine 100 mg - x 1 Astellas</t>
  </si>
  <si>
    <t xml:space="preserve">141 376 19955271-12 Enablex 7,5 mg - x 98 Aspen </t>
  </si>
  <si>
    <t xml:space="preserve">149 376 19955271-20 Enablex 7,5 mg - x 98 Aspen </t>
  </si>
  <si>
    <t>153 376 19955271-6 Enablex 7,5 mg -x 98 Aspen</t>
  </si>
  <si>
    <t xml:space="preserve">187 390 20011405-6 Mesax 500 mg - x 100 Labinco </t>
  </si>
  <si>
    <t xml:space="preserve">166 389 19978379-3 Salofalk 1000 mg - x 100 Dr. Falk </t>
  </si>
  <si>
    <t xml:space="preserve">63 161 20056375-37 Inlyta 1 mg -  x 96 Pfizer </t>
  </si>
  <si>
    <t xml:space="preserve">55 161 20056375-3 Inlyta 1 mg - x 90 Pfizer </t>
  </si>
  <si>
    <t>62 161 20056375-36 Inlyta 1 mg - x 90 Pfizer</t>
  </si>
  <si>
    <t xml:space="preserve">61 161 20056375-35 Inlyta 1 mg - x 84 Pfizer </t>
  </si>
  <si>
    <t xml:space="preserve">25 143 20071181-1 Adempas 1 mg - x 42 Bayer </t>
  </si>
  <si>
    <t xml:space="preserve">26 143 20071181-2 Adempas 1 mg - x 42 Bayer </t>
  </si>
  <si>
    <t xml:space="preserve">36 157 20066634-1 Giotrif 20 mg - x 28 Boehringer Ingelheim </t>
  </si>
  <si>
    <t xml:space="preserve">42 157 20093591-1 Giotrif 40 mg - x 14 Boehringer Ingelheim </t>
  </si>
  <si>
    <t xml:space="preserve">82 172 20056290-1 Aubagio 14 mg - x 28 Genzyme Corporation </t>
  </si>
  <si>
    <t xml:space="preserve">31 145 20036785-4 Mimpara 60 mg - x 84 Amgen </t>
  </si>
  <si>
    <t xml:space="preserve">18 141 20087657-2 Aranesp 150 µg - x 4 Amgen </t>
  </si>
  <si>
    <t xml:space="preserve">49 161 20056375-2 Inlyta 1 mg - x 60 Pfizer </t>
  </si>
  <si>
    <t>60 161 20056375-34 Inlyta 1 mg - x 60 Pfizer</t>
  </si>
  <si>
    <t>157 381 20019264-1 Revolade 50 mg - x 14 Novartis</t>
  </si>
  <si>
    <t xml:space="preserve">39 157 20093590-1 Giotrif 30 mg - x 14 Boehringer Ingelheim </t>
  </si>
  <si>
    <t xml:space="preserve">48 161 20056375-1 Inlyta 1 mg - x 56 Pfizer </t>
  </si>
  <si>
    <t xml:space="preserve">59 161 20056375-33 Inlyta 1 mg - x 56 Pfizer </t>
  </si>
  <si>
    <t xml:space="preserve">13 141 20087636-1 Aranesp 500 µg - x 1 Amgen </t>
  </si>
  <si>
    <t xml:space="preserve">58 161 20056375-32 Inlyta 1 mg - x 50 Pfizer </t>
  </si>
  <si>
    <t xml:space="preserve">109 182 20052001-1 Ribomustin 100 mg - x 1 Janssen </t>
  </si>
  <si>
    <t xml:space="preserve">16 141 20087648-2 Aranesp 100 µg - x 4 Amgen </t>
  </si>
  <si>
    <t xml:space="preserve">23 143 20061396-1 Adempas 0,5 mg - x 42 Bayer </t>
  </si>
  <si>
    <t xml:space="preserve">24 143 20061396-2 Adempas 0,5 mg - x 42 Bayer </t>
  </si>
  <si>
    <t>57 161 20056375-31 Inlyta 1 mg - x 40 Pfizer</t>
  </si>
  <si>
    <t>37 157 20066634-2 Giotrif 20 mg - x 14 Boehringer Ingelheim</t>
  </si>
  <si>
    <t xml:space="preserve">129 368 20039088-2 Eylia 6,6 mg - x 1 Bayer </t>
  </si>
  <si>
    <t xml:space="preserve">78 167 20062725-3 Firmagon 120 mg - x 3 Ferring </t>
  </si>
  <si>
    <t xml:space="preserve">12 141 20087603-2 Aranesp 80 µg - x 4 Amgen </t>
  </si>
  <si>
    <t xml:space="preserve">19 141 20088049-1 Aranesp 300 µg - x 1 Amgen </t>
  </si>
  <si>
    <t>125 202 20046793-1 Cystadane 180 g - x 1 Orphan Europe</t>
  </si>
  <si>
    <t xml:space="preserve">56 161 20056375-30 Inlyta 1 mg - x 30 Pfizer </t>
  </si>
  <si>
    <t xml:space="preserve">54 161 20056375-29 Inlyta 1 mg - x 28 Pfizer </t>
  </si>
  <si>
    <t xml:space="preserve">72 167 20007778-3 Firmagon 80 mg - x 3 Ferring </t>
  </si>
  <si>
    <t xml:space="preserve">77 167 20062725-2 Firmagon 120 mg - x 2 Ferring </t>
  </si>
  <si>
    <t>80 167 20062725-5 Firmagon 120 mg - x 2 Ferring</t>
  </si>
  <si>
    <t xml:space="preserve">30 145 20036785-3 Mimpara 60 mg - x 30 Amgen </t>
  </si>
  <si>
    <t xml:space="preserve">135 375 20036307-1 Litak 10 mg - x 1 Lipomed </t>
  </si>
  <si>
    <t xml:space="preserve">29 145 20036785-2 Mimpara 60 mg - x 28 Amgen </t>
  </si>
  <si>
    <t>1 102 19956218-2 Eligard 22,5 mg - x 1 Tolmar</t>
  </si>
  <si>
    <t xml:space="preserve">2 102 19956218-3 Eligard 22,5 mg - x 1 Tolmar </t>
  </si>
  <si>
    <t xml:space="preserve">161 386 207609-4 Camptosar 100 mg - x 10 Pfizer </t>
  </si>
  <si>
    <t>163 386 207609-6 Camptosar 100 mg - x 10 Pfizer</t>
  </si>
  <si>
    <t xml:space="preserve">22 141 20088052-2 Aranesp 50 µg - x 4 Amgen </t>
  </si>
  <si>
    <t xml:space="preserve">131 370 20012115-1 Vidaza 100 mg - x 1 Celgene </t>
  </si>
  <si>
    <t>132 370 20102276-1 Winduza 100 mg - x 1 Dr. Reddy's</t>
  </si>
  <si>
    <t>133 370 20102276-3 Winduza 100 mg - x 1 Dr. Reddy's</t>
  </si>
  <si>
    <t xml:space="preserve">53 161 20056375-28 Inlyta 1 mg -  20 Pfizer </t>
  </si>
  <si>
    <t xml:space="preserve">86 178 20060952-1 Fasturtec 1,5 mg - x 3 Sanofi-Aventis </t>
  </si>
  <si>
    <t xml:space="preserve">85 177 20042898-1 Fampyra 10 mg - x 56 Biogen Idec </t>
  </si>
  <si>
    <t xml:space="preserve">71 167 20007778-2 Firmagon 80 mg - x 2 Ferring </t>
  </si>
  <si>
    <t xml:space="preserve">74 167 20007778-5 Firmagon 80 mg - x 2 Ferring </t>
  </si>
  <si>
    <t>76 167  20007778-7 Firmagon 80 mg - x 2 Ferring</t>
  </si>
  <si>
    <t xml:space="preserve">17 141 20087657-1 Aranesp 150 µg - x 1 Amgen </t>
  </si>
  <si>
    <t xml:space="preserve">206 397 20044655-12 Ragitar 1 mg - x 90 Alkem </t>
  </si>
  <si>
    <t xml:space="preserve">210 397 20044655-6 Ragitar 1 mg - x 90 Alkem </t>
  </si>
  <si>
    <t xml:space="preserve">200 394 19988123-1 Mircera 150 µg - x 1 Roche </t>
  </si>
  <si>
    <t xml:space="preserve">52 161 20056375-27 Inlyta 1 mg - x 14 Pfizer </t>
  </si>
  <si>
    <t xml:space="preserve">3 107 19909516-1 Zyvoxid 600 mg -  10 Pfizer </t>
  </si>
  <si>
    <t xml:space="preserve">79 167 20062725-4 Firmagon 120 mg - x 1 Ferring </t>
  </si>
  <si>
    <t xml:space="preserve">28 145 20025804-3 Mimpara 30 mg - x 30 Amgen </t>
  </si>
  <si>
    <t xml:space="preserve">27 145 20025804-2 Mimpara 30 mg - x 28 Amgen </t>
  </si>
  <si>
    <t>177 389 20028520-4 Pentasa 2000 mg - x 100 Ferring</t>
  </si>
  <si>
    <t xml:space="preserve">162 386 207609-5 Camptosar 100 mg - x 5 Pfizer </t>
  </si>
  <si>
    <t xml:space="preserve">15 141 20087648-1 Aranesp 100 µg - x 1 Amgen </t>
  </si>
  <si>
    <t xml:space="preserve">205 397 20044655-11 Ragitar 1 mg - x 60 Alkem </t>
  </si>
  <si>
    <t>209 397 20044655-5 Ragitar 1 mg - x 60 Alkem</t>
  </si>
  <si>
    <t>198 394 19988117-1 Mircera 100 µg - x 1 Roche</t>
  </si>
  <si>
    <t>51 161 20056375-26 Inlyta 1 mg - x 10 Pfizer</t>
  </si>
  <si>
    <t xml:space="preserve">190 390 20042842-3 Salofalk 1000 mg - x 90 Dr. Falk </t>
  </si>
  <si>
    <t xml:space="preserve">122 198 20074631-8 Esmya 5 mg - x 28 Gedeon Richter </t>
  </si>
  <si>
    <t xml:space="preserve">11 141 20087603-1 Aranesp 80 µg - x 1 Amgen </t>
  </si>
  <si>
    <t>?</t>
  </si>
  <si>
    <t>Cálculos del Sistema VMI-CFN para OBSERVAMED-FMC (Federación Médica Colombiana) 30ago17</t>
  </si>
  <si>
    <t>Lineas en gris (140 de 220) NO presentan reportes a SISMED 2016 o 1erTrimestre2017</t>
  </si>
  <si>
    <t>(3) Ahorro estimado anual (Diferencia de PMV_Circular menos PUPP_reportado por Unidades de 2016) Lineas resaltadas amarillo: 1erTrim2017x4</t>
  </si>
  <si>
    <t>Impacto BASICO regulación de precios NUEVO Proyecto de Circular 03 de 2017</t>
  </si>
  <si>
    <t>(1) Total 220 CUM en orden de mayor Precio Máximo de Venta (PMV) = 100% Precios regulados por Art.1° del nuevo proyecto de Circular03/2017</t>
  </si>
  <si>
    <t xml:space="preserve">176 389 20028520-3 Pentasa 2000 mg - x 50 Ferring </t>
  </si>
  <si>
    <t xml:space="preserve">21 141 20088052-1 Aranesp 50 µg - x 1 Amgen </t>
  </si>
  <si>
    <t>204 397 20044655-10 Ragitar 1 mg - x 30 Alkem</t>
  </si>
  <si>
    <t>199 394 19988119-1 Mircera 50 µg - x 1 Roche</t>
  </si>
  <si>
    <t xml:space="preserve">216 397 20045921-5 Ragitar 0,5 mg - x 60 Alkem </t>
  </si>
  <si>
    <t>201 394 19988126-1 Mircera 50 µg - x 1 Roche</t>
  </si>
  <si>
    <t xml:space="preserve">10 136 20091274-3 Trulicity 0,75 Jeringa prellenada - x 4 Eli Lilly </t>
  </si>
  <si>
    <t xml:space="preserve">182 389 20041831-5 Salofalk 3000 mg - x 30 Dr. Falk </t>
  </si>
  <si>
    <t xml:space="preserve">47 16 20059955-2 Kaxel 500 mg - x 30 Medispray </t>
  </si>
  <si>
    <t xml:space="preserve">193 391 207346-2 Salofalk 4 g - x 7 Dr. Falk </t>
  </si>
  <si>
    <t xml:space="preserve">124 199 20040898-3 Eliquis 2,5 Tableta - x 60 Pfizer </t>
  </si>
  <si>
    <t xml:space="preserve">140 376 19955271-11 Enablex 7,5 mg - x 56 Aspen </t>
  </si>
  <si>
    <t xml:space="preserve">147 376 19955271-19 Enablex 7,5 mg - x 56 Aspen </t>
  </si>
  <si>
    <t>152 376 19955271-5 Enablex 7,5 mg - x 56 Aspen</t>
  </si>
  <si>
    <t>97 181 20049944-7 Palexis 100 mg - x 60 Grunenthal</t>
  </si>
  <si>
    <t xml:space="preserve">32 147 20056853-1 Mycamine 50 mg -  x 1 Astellas </t>
  </si>
  <si>
    <t xml:space="preserve">208 397 20044655-3 Ragitar 1 mg - x 20 Alkem </t>
  </si>
  <si>
    <t xml:space="preserve">212 397 20044655-9 Ragitar 1 mg - x 20 Alkem </t>
  </si>
  <si>
    <t xml:space="preserve">128 203 20089048-1 Colistimetato de sodio 66 mg - x 10 Amarey Nova Medical </t>
  </si>
  <si>
    <t xml:space="preserve">189 390 20042842-2 Salofalk 1000 mg - x 30 Dr. Falk </t>
  </si>
  <si>
    <t xml:space="preserve">175 389 20028520-2 Pentasa 2000 mg - x 30 Ferring </t>
  </si>
  <si>
    <t>139 376 19955271-10 Enablex 7,5 mg - x 49 Aspen</t>
  </si>
  <si>
    <t xml:space="preserve">146 376 19955271-18 Enablex 7,5 mg - x 49 Aspen </t>
  </si>
  <si>
    <t>151 376 19955271-4 Enablex 7,5 mg - x 49 Aspen</t>
  </si>
  <si>
    <t>6 121 20008026-5 Exelon 6 mg - x 28 Novartis</t>
  </si>
  <si>
    <t xml:space="preserve">196 392 207357-4 Salofalk 500 mg - x 100 Dr. Falk </t>
  </si>
  <si>
    <t xml:space="preserve">218 49 19907394-6 Zyvoxid 600 mg - x 1 Pfizer </t>
  </si>
  <si>
    <t xml:space="preserve">186 390 20011405-5 Mesax 500 mg - x 50 Labinco </t>
  </si>
  <si>
    <t xml:space="preserve">168 389 19978381-3 Salofalk 500 mg -  x 100 Dr. Falk </t>
  </si>
  <si>
    <t>170 389 19982968-1 Pentasa 1000 mg - x 50 Ferring</t>
  </si>
  <si>
    <t xml:space="preserve">215 397 20045921-4 Ragitar 0,5 mg - x 30 Alkem </t>
  </si>
  <si>
    <t xml:space="preserve">116 184 20049946-7 Palexis 50 mg - x 60 Grunenthal </t>
  </si>
  <si>
    <t xml:space="preserve">9 136 20091274-2 Trulicity 0,75 Jeringa prellenada - x 2 Eli Lilly </t>
  </si>
  <si>
    <t xml:space="preserve">180 389 20039643-5 Salofalk 1500 mg - x 30 Dr. Falk </t>
  </si>
  <si>
    <t xml:space="preserve">181 389 20041831-2 Salofalk 3000 mg - x 15 Dr. Falk </t>
  </si>
  <si>
    <t xml:space="preserve">4 121 20008022-5 Exelon 4,5 mg - x 28 Novartis </t>
  </si>
  <si>
    <t xml:space="preserve">159 386 207609-1 Camptosar 100 mg - x 1 Pfizer </t>
  </si>
  <si>
    <t xml:space="preserve">160 386 207609-2 Camptosar 100 mg - x 1 Pfizer </t>
  </si>
  <si>
    <t xml:space="preserve">120 193 20088450-3 Brintellix 10 mg - x 28 Lundbeck </t>
  </si>
  <si>
    <t xml:space="preserve">150 376 19955271-3 Enablex 7,5 mg - x 28 Aspen </t>
  </si>
  <si>
    <t xml:space="preserve">156 376 19955272-8 Enablex 15 mg - x 14 Aspen </t>
  </si>
  <si>
    <t xml:space="preserve">121 194 20061998-1 Jardiance 25 mg - x 10 Boehringer Ingelheim </t>
  </si>
  <si>
    <t xml:space="preserve">93 181 20018741-7 Palexis 50 mg - x 60 Grunenthal </t>
  </si>
  <si>
    <t xml:space="preserve">96 181 20049944-6 Palexis 100 mg - x 30 Grunenthal </t>
  </si>
  <si>
    <t xml:space="preserve">207 397 20044655-2 Ragitar 1 mg - x 10 Alkem </t>
  </si>
  <si>
    <t xml:space="preserve">211 397 20044655-8 Ragitar 1 mg - x 10 Alkem </t>
  </si>
  <si>
    <t xml:space="preserve">214 397 20045921-3 Ragitar 0,5 mg - x 20 Alkem </t>
  </si>
  <si>
    <t xml:space="preserve">164 388 20040965-1 Salofalk 1 g - x 1 Dr. Falk </t>
  </si>
  <si>
    <t xml:space="preserve">126 203 20037686-1 Colomycin 33 mg - x 10 Uno Healthcare </t>
  </si>
  <si>
    <t xml:space="preserve">127 203 20058962-1 Colistimetato de sodio 33 mg - x 10 Amarey Nova Medical </t>
  </si>
  <si>
    <t xml:space="preserve">95 181 20049944-5 Palexis 100 mg - x 28 Grunenthal </t>
  </si>
  <si>
    <t xml:space="preserve">173 389 19982968-4 Pentasa 1000 mg - x 30 Ferring </t>
  </si>
  <si>
    <t xml:space="preserve">179 389 20039643-2 Salofalk 1500 mg - x 20 Dr. Falk </t>
  </si>
  <si>
    <t xml:space="preserve">183 390 19995433-2 Pentasa 1000 mg - x 14 Ferring </t>
  </si>
  <si>
    <t xml:space="preserve">5 121 20008025-5 Exelon 3 mg - x 28 Novartis </t>
  </si>
  <si>
    <t xml:space="preserve">101 181 20052257-13 Palexis 25 mg - x 100 Grunenthal </t>
  </si>
  <si>
    <t xml:space="preserve">195 392 207357-3 Salofalk 500 mg - x 50 Dr. Falk </t>
  </si>
  <si>
    <t xml:space="preserve">117 190 20067183-1 Forxiga 10 mg - x 14 Astrazeneca </t>
  </si>
  <si>
    <t xml:space="preserve">167 389 19978381-1 Salofalk 500 mg - x 50 Dr. Falk </t>
  </si>
  <si>
    <t xml:space="preserve">100 181 20052257-12 Palexis 25 mg - x 90 Grunenthal </t>
  </si>
  <si>
    <t xml:space="preserve">123 199 20040898-2 Eliquis 2,5 Tableta - x 20 Pfizer </t>
  </si>
  <si>
    <t xml:space="preserve">115 184 20049946-6 Palexis 50 mg - x 30 Grunenthal </t>
  </si>
  <si>
    <t xml:space="preserve">8 136 20091274-1 Trulicity 0,75 Jeringa prellenada - x 1 Eli Lilly </t>
  </si>
  <si>
    <t xml:space="preserve">114 184 20049946-5 Palexis 50 mg - x 28 Grunenthal </t>
  </si>
  <si>
    <t xml:space="preserve">188 390 20042842-1 Salofalk 1000 mg - x 10 Dr. Falk </t>
  </si>
  <si>
    <t xml:space="preserve">165 389 19978379-2 Salofalk 1000 mg - x 20 Dr. Falk </t>
  </si>
  <si>
    <t xml:space="preserve">172 389 19982968-3 Pentasa 1000 mg - x 20 Ferring </t>
  </si>
  <si>
    <t xml:space="preserve">119 193 20088450-2 Brintellix 10 mg - x 14 Lundbeck </t>
  </si>
  <si>
    <t xml:space="preserve">143 376 19955271-14 Enablex 7,5 mg - x 14 Aspen </t>
  </si>
  <si>
    <t xml:space="preserve">145 376 19955271-16 Enablex 7,5 mg - x 14 Aspen </t>
  </si>
  <si>
    <t xml:space="preserve">148 376 19955271-2 Enablex 7,5 mg - x 14 Aspen </t>
  </si>
  <si>
    <t>155 376 19955271-8 Enablex 7,5 mg - x 14 Aspen</t>
  </si>
  <si>
    <t xml:space="preserve">92 181 20018741-6 Palexis 50 mg - x 30 Grunenthal </t>
  </si>
  <si>
    <t xml:space="preserve">99 181 20052257-11 Palexis 25 mg - x 60 Grunenthal </t>
  </si>
  <si>
    <t xml:space="preserve">203 397 20044655-1 Ragitar 1 mg - x 5 Alkem </t>
  </si>
  <si>
    <t xml:space="preserve">213 397 20045921-2 Ragitar 0,5 mg - x 10 Alkem </t>
  </si>
  <si>
    <t xml:space="preserve">113 184 20049946-4 Palexis 50 mg - x 20 Grunenthal </t>
  </si>
  <si>
    <t xml:space="preserve">91 181 20018741-5 Palexis 50 mg - x 28 Grunenthal </t>
  </si>
  <si>
    <t xml:space="preserve">104 181 20052257-4 Palexis 25 mg - x 56 Grunenthal </t>
  </si>
  <si>
    <t>174 389 19982968-5 Pentasa 1000 mg - x 15 Ferring</t>
  </si>
  <si>
    <t xml:space="preserve">178 389 20039643-1 Salofalk 1500 mg - x 10 Dr. Falk </t>
  </si>
  <si>
    <t>98 181 20052257-10 Palexis 25 mg -  x 50 Grunenthal</t>
  </si>
  <si>
    <t xml:space="preserve">90 181 20018741-4 Palexis 50 mg - x 20 Grunenthal </t>
  </si>
  <si>
    <t xml:space="preserve">108 181 20052257-9 Palexis 25 mg - x 40 Grunenthal </t>
  </si>
  <si>
    <t xml:space="preserve">197 392 207357-5 Salofalk 500 mg - x 20 Dr. Falk </t>
  </si>
  <si>
    <t xml:space="preserve">112 184 20049946-3 Palexis 50 mg - x 14 Grunenthal </t>
  </si>
  <si>
    <t xml:space="preserve">184 390 20011405-1 Mesax 500 mg - x 10 Labinco </t>
  </si>
  <si>
    <t xml:space="preserve">185 390 20011405-4 Mesax 500 mg - x 10 Labinco </t>
  </si>
  <si>
    <t xml:space="preserve">192 390 207347-3 Salofalk 500 mg -  x 10 Dr. Falk </t>
  </si>
  <si>
    <t xml:space="preserve">169 389 19978381-6 Salofalk 500 mg - x 20 Dr. Falk </t>
  </si>
  <si>
    <t xml:space="preserve">171 389 19982968-2 Pentasa 1000 mg - x 10 Ferring </t>
  </si>
  <si>
    <t xml:space="preserve">138 376 19955271-1 Enablex 7,5 mg - x 7 Aspen </t>
  </si>
  <si>
    <t xml:space="preserve">142 376 19955271-13 Enablex 7,5 mg - x 7 Aspen </t>
  </si>
  <si>
    <t xml:space="preserve">144 376 19955271-15 Enablex 7,5 mg - x 7 Aspen </t>
  </si>
  <si>
    <t xml:space="preserve">154 376 19955271-7 Enablex 7,5 mg - x 7 Aspen </t>
  </si>
  <si>
    <t xml:space="preserve">107 181 20052257-8 Palexis 25 mg - x 30 Grunenthal </t>
  </si>
  <si>
    <t xml:space="preserve">111 184 20049946-2 Palexis 50 mg - x 10 Grunenthal </t>
  </si>
  <si>
    <t xml:space="preserve">89 181 20018741-3 Palexis 50 mg - x 14 Grunenthal </t>
  </si>
  <si>
    <t xml:space="preserve">94 181 20049944-1 Palexis 100 mg - x 7 Grunenthal </t>
  </si>
  <si>
    <t xml:space="preserve">103 181 20052257-3 Palexis 25 mg - x 28 Grunenthal </t>
  </si>
  <si>
    <t xml:space="preserve">88 181 20018741-2 Palexis 50 mg - x 10 Grunenthal </t>
  </si>
  <si>
    <t xml:space="preserve">106 181 20052257-6 Palexis 25 mg - x 20 Grunenthal </t>
  </si>
  <si>
    <t xml:space="preserve">194 392 207357-2 Salofalk 500 mg - x 10 Dr. Falk </t>
  </si>
  <si>
    <t xml:space="preserve">110 184 20049946-1 Palexis 50 mg - x 7 Grunenthal </t>
  </si>
  <si>
    <t xml:space="preserve">191 390 207347-2 Salofalk 500 mg - x 5 Dr. Falk </t>
  </si>
  <si>
    <t xml:space="preserve">87 181 20018741-1 Palexis 50 mg - x 7 Grunenthal </t>
  </si>
  <si>
    <t xml:space="preserve">102 181 20052257-2 Palexis 25 mg - x 14 Grunenthal </t>
  </si>
  <si>
    <t xml:space="preserve">105 181 20052257-5 Palexis 25 mg - x 10 Grunenthal </t>
  </si>
  <si>
    <t xml:space="preserve">46 16 20059955-1 Kaxel 500 mg - x 1 Medispray </t>
  </si>
  <si>
    <t xml:space="preserve">220 82 19945567-4 Nexium 40 mg - x 1 Astrazeneca </t>
  </si>
  <si>
    <t>82 172 20056290-1 Aubagio 14 mg - x 28 Genzyme</t>
  </si>
  <si>
    <t>ID | MERCADO RELEVANTE | CUM | MEDICAMENTO | TITULAR | PRECIO MÁXIMO DE VENTA</t>
  </si>
  <si>
    <t>1 102 19956218-1 Eligard 22,5 mg - polvo para reconstituir/solución/suspensión inyectable - x 1 Tolmar Therapeutics Inc $ 938.667,00</t>
  </si>
  <si>
    <t>2 102 20018782-1 Lupron 30 mg - polvo para reconstituir/solución/suspensión inyectable - x 1 Abbvie S.A.S. $ 1.251.557,00</t>
  </si>
  <si>
    <t>3 107 19909516-2 Zyvoxid 600 mg - tabletas/cápsulas de liberación no modificada - x 20 Pfizer Inc $ 1.153.749,00</t>
  </si>
  <si>
    <t>4 107 19909516-3 Zyvoxid 600 mg - tabletas/cápsulas de liberación no modificada - x 30 Pfizer Inc $ 1.730.623,00</t>
  </si>
  <si>
    <t>5 107 19909516-4 Zyvoxid 600 mg - tabletas/cápsulas de liberación no modificada - x 20 Pfizer Inc $ 1.153.749,00</t>
  </si>
  <si>
    <t>6 111 19934076-1 Myfortic 360 mg - tabletas/cápsulas de liberación no modificada - x 120 Novartis Pharma A.G $ 433.533,00</t>
  </si>
  <si>
    <t>7 111 19934077-1 Myfortic 180 mg - tabletas/cápsulas de liberación no modificada - x 120 Novartis Pharma A.G $ 216.766,00</t>
  </si>
  <si>
    <t>8 111 216049-3 Cellcept 500 mg - tabletas/cápsulas de liberación no modificada - x 50 F. Hoffman - La Roche Ltd $ 250.887,00</t>
  </si>
  <si>
    <t>9 112 20007947-1 Sandostatin 0,1 mg - polvo para reconstituir/solución/suspensión inyectable - x 1 Novartis Pharma A.G $ 14.431,00</t>
  </si>
  <si>
    <t>10 116 19953202-16 Lyrica 75 mg - tabletas/cápsulas de liberación no modificada - x 200 Pfizer Inc $ 272.394,00</t>
  </si>
  <si>
    <t>11 116 19953202-19 Lyrica 75 mg - tabletas/cápsulas de liberación no modificada - x 14 Pfizer Inc $ 19.068,00</t>
  </si>
  <si>
    <t>12 116 19953202-2 Lyrica 75 mg - tabletas/cápsulas de liberación no modificada - x 28 Pfizer Inc $ 38.135,00</t>
  </si>
  <si>
    <t>13 116 19953204-1 Lyrica 150 mg - tabletas/cápsulas de liberación no modificada - x 14 Pfizer Inc $ 38.135,00</t>
  </si>
  <si>
    <t>14 116 20028918-3 Lyrica 25 mg - tabletas/cápsulas de liberación no modificada - x 14 Pfizer Inc $ 6.356,00</t>
  </si>
  <si>
    <t>15 120  19985874-2 Exelon 9 mg - transdérmicos - x 7 Novartis Pharma A.G $ 34.388,00</t>
  </si>
  <si>
    <t>16 121 20008022-2 Exelon 4,5 mg - tabletas/cápsulas de liberación no modificada - x 28 Novartis Pharma A.G $ 91.150,00</t>
  </si>
  <si>
    <t>17 121 20008022-3 Exelon 4,5 mg - tabletas/cápsulas de liberación no modificada - x 56 Novartis Pharma A.G $ 182.301,00</t>
  </si>
  <si>
    <t>18 121 20008022-4 Exelon 4,5 mg - tabletas/cápsulas de liberación no modificada - x 112 Novartis Pharma A.G $ 364.602,00</t>
  </si>
  <si>
    <t>19 121 20008023-2 Exelon 1,5 mg - tabletas/cápsulas de liberación no modificada - x 28 Novartis Pharma A.G $ 30.383,00</t>
  </si>
  <si>
    <t>20 121 20008023-3 Exelon 1,5 mg - tabletas/cápsulas de liberación no modificada - x 56 Novartis Pharma A.G $ 60.767,00</t>
  </si>
  <si>
    <t>21 121 20008023-4 Exelon 1,5 mg - tabletas/cápsulas de liberación no modificada - x 112 Novartis Pharma A.G $ 121.534,00</t>
  </si>
  <si>
    <t>22 121 20008025-1 Exelon 3 mg - tabletas/cápsulas de liberación no modificada - x 14 Novartis Pharma A.G $ 30.383,00</t>
  </si>
  <si>
    <t>23 121 20008025-2 Exelon 3 mg - tabletas/cápsulas de liberación no modificada - x 28 Novartis Pharma A.G $ 60.767,00</t>
  </si>
  <si>
    <t>24 121 20008025-3 Exelon 3 mg - tabletas/cápsulas de liberación no modificada - x 56 Novartis Pharma A.G $ 121.534,00</t>
  </si>
  <si>
    <t>25 121 20008025-4 Exelon 3 mg - tabletas/cápsulas de liberación no modificada - x 112 Novartis Pharma A.G $ 243.068,00</t>
  </si>
  <si>
    <t>26 121 20008026-1 Exelon 6 mg - tabletas/cápsulas de liberación no modificada - x 112 Novartis Pharma A.G $ 486.136,00</t>
  </si>
  <si>
    <t>27 121 20008026-2 Exelon 6 mg - tabletas/cápsulas de liberación no modificada - x 14 Novartis Pharma A.G $ 60.767,00</t>
  </si>
  <si>
    <t>28 121 20008026-3 Exelon 6 mg - tabletas/cápsulas de liberación no modificada - x 28 Novartis Pharma A.G $ 121.534,00</t>
  </si>
  <si>
    <t>29 121 20008026-4 Exelon 6 mg - tabletas/cápsulas de liberación no modificada - x 56 Novartis Pharma A.G $ 243.068,00</t>
  </si>
  <si>
    <t>30 128a 19913029-1 Dysport 500 U - polvo para reconstituir/solución/suspensión inyectable - x 1 Ipsen Pharma S.A. $ 408.170,00</t>
  </si>
  <si>
    <t>31 129 19997476-1 Yondelis 1 mg - polvo para reconstituir/solución/suspensión inyectable - x 1 Janssen Cilag S.A. $ 4.545.168,00</t>
  </si>
  <si>
    <t>32 129 19997476-3 Yondelis 1 mg - polvo para reconstituir/solución/suspensión inyectable - x 3 Janssen Cilag S.A. $ 13.635.505,00</t>
  </si>
  <si>
    <t>33 129 19997476-4 Yondelis 1 mg - polvo para reconstituir/solución/suspensión inyectable - x 5 Janssen Cilag S.A. $ 22.725.842,00</t>
  </si>
  <si>
    <t>34 129 19997476-5 Yondelis 1 mg - polvo para reconstituir/solución/suspensión inyectable - x 10 Janssen Cilag S.A. $ 45.451.685,00</t>
  </si>
  <si>
    <t>35 130 20009810-1 Stelara 45 mg - polvo para reconstituir/solución/suspensión inyectable - x 1 Janssen Cilag S.A. $ 6.883.976,00</t>
  </si>
  <si>
    <t>36 130 20009810-2 Stelara 45 mg - polvo para reconstituir/solución/suspensión inyectable - x 2 Janssen Cilag S.A. $ 13.767.951,00</t>
  </si>
  <si>
    <t>37 130 20009810-3 Stelara 45 mg - polvo para reconstituir/solución/suspensión inyectable - x 3 Janssen Cilag S.A. $ 20.651.927,00</t>
  </si>
  <si>
    <t>38 130 20009810-4 Stelara 45 mg - polvo para reconstituir/solución/suspensión inyectable - x 10 Janssen Cilag S.A. $ 68.839.756,00</t>
  </si>
  <si>
    <t>39 14 20001038-1 Temodal 140 mg - tabletas/cápsulas de liberación no modificada - x 5 Merck Sharp &amp; Dohme Corp $ 1.003.704,00</t>
  </si>
  <si>
    <t>40 16 229745-1 Xeloda 500 mg - tabletas/cápsulas de liberación no modificada - x 120 F. Hoffman - La Roche Ltd $ 678.259,00</t>
  </si>
  <si>
    <t>41 19 19953428-3 Erbitux 100 mg - polvo para reconstituir/solución/suspensión inyectable - x 1 Merck Sharp &amp; Dohme Corp $ 603.687,00</t>
  </si>
  <si>
    <t>42 22 19950318-1 Velcade 3,5 mg - polvo para reconstituir/solución/suspensión inyectable - x 1 Janssen Cilag S.A. $ 1.888.094,00</t>
  </si>
  <si>
    <t>43 29 19939766-3 Humira Tm 40 mg - polvo para reconstituir/solución/suspensión inyectable - x 1 Abbvie S.A.S. $ 1.364.112,00</t>
  </si>
  <si>
    <t>44 3 19947558-1 Ventavis 20 µg - polvo/solución para inhalación - x 30 Bayer Pharma A.G. $ 1.292.485,00</t>
  </si>
  <si>
    <t>45 3 19947558-2 Ventavis 20 µg - polvo/solución para inhalación - x 90 Bayer Pharma A.G. $ 3.877.456,00</t>
  </si>
  <si>
    <t>46 31 20002627-1 Actemra 200 mg - polvo para reconstituir/solución/suspensión inyectable - x 1 F. Hoffman - La Roche Ltd $ 782.581,00</t>
  </si>
  <si>
    <t>47 31 20002627-2 Actemra 200 mg - polvo para reconstituir/solución/suspensión inyectable - x 4 F. Hoffman - La Roche Ltd $ 3.130.325,00</t>
  </si>
  <si>
    <t>48 37 19954847-2 Reminyl 16 mg - tabletas/cápsulas de liberación modificada - x 7 Janssen Cilag S.A. $ 31.403,00</t>
  </si>
  <si>
    <t>49 37 19954848-2 Reminyl 8 mg - tabletas/cápsulas de liberación modificada - x 7 Janssen Cilag S.A. $ 15.702,00</t>
  </si>
  <si>
    <t>50 37 19954848-3 Reminyl 8 mg - tabletas/cápsulas de liberación modificada - x 14 Janssen Cilag S.A. $ 31.403,00</t>
  </si>
  <si>
    <t>51 37 19954848-4 Reminyl 8 mg - tabletas/cápsulas de liberación modificada - x 28 Janssen Cilag S.A. $ 62.807,00</t>
  </si>
  <si>
    <t>52 39 19935648-1 Somatuline 90 mg - polvo para reconstituir/solución/suspensión inyectable - x 1 Ipsen Pharma S.A. $ 1.841.032,00</t>
  </si>
  <si>
    <t>53 39 19935650-1 Somatuline 60 mg - polvo para reconstituir/solución/suspensión inyectable - x 1 Ipsen Pharma S.A. $ 1.227.355,00</t>
  </si>
  <si>
    <t>54 39 19995723-1 Somatuline 120 mg - polvo para reconstituir/solución/suspensión inyectable - x 1 Ipsen Pharma S.A. $ 2.454.710,00</t>
  </si>
  <si>
    <t>55 41 19927730-1 Valixa 450 mg - tabletas/cápsulas de liberación no modificada - x 60 F. Hoffman - La Roche Ltd $ 2.236.516,00</t>
  </si>
  <si>
    <t>56 41 19996372-1 Valixa 5000 mg - gránulos/polvo para reconstituir/solución oral - x 1 F. Hoffman - La Roche Ltd $ 414.170,00</t>
  </si>
  <si>
    <t>57 49 19907394-1 Zyvoxid 200 mg - polvo para reconstituir/solución/suspensión inyectable - x 1 Pfizer Inc $ 39.064,00</t>
  </si>
  <si>
    <t>58 49 19907394-4 Zyvoxid 200 mg - polvo para reconstituir/solución/suspensión inyectable - x 1 Pfizer Inc $ 39.064,00</t>
  </si>
  <si>
    <t>59 49 19907394-9 Zyvoxid 200 mg - polvo para reconstituir/solución/suspensión inyectable - x 1 Pfizer Inc  $ 39.064,00</t>
  </si>
  <si>
    <t>60 60a 19977936-1 Avonex 30 µg - polvo para reconstituir/solución/suspensión inyectable - x 1 Biogen Idec Ltd $ 561.206,00</t>
  </si>
  <si>
    <t>61 60b 19900426-1 Rebif 44 µg - polvo para reconstituir/solución/suspensión inyectable - x 1 Merck Sharp &amp; Dohme Corp $ 196.795,00</t>
  </si>
  <si>
    <t>62 60b 20013593-1 Rebif 132 µg - polvo para reconstituir/solución/suspensión inyectable - x 4 Merck Sharp &amp; Dohme Corp $ 2.361.541,00</t>
  </si>
  <si>
    <t>63 75a 19988006-1 Tracleer 62,5 mg - tabletas/cápsulas de liberación no modificada - x 60 Actelion Pharmaceuticals Ltd $ 4.836.802,00</t>
  </si>
  <si>
    <t>64 82 19945567-3 Nexium 40 mg - polvo para reconstituir/solución/suspensión inyectable - x 1 Astrazeneca UK Ltd $ 3.163,00</t>
  </si>
  <si>
    <t>65 82 19945567-5 Nexium 40 mg - polvo para reconstituir/solución/suspensión inyectable - x 10 Astrazeneca UK Ltd $ 31.631,00</t>
  </si>
  <si>
    <t>66 84 19903238-11 Aromasin 25 mg - tabletas/cápsulas de liberación no modificada - x 60 Pfizer Inc $ 353.469,00</t>
  </si>
  <si>
    <t>67 84 19903238-12 Aromasin 25 mg - tabletas/cápsulas de liberación no modificada - x 90 Pfizer Inc $ 530.203,00</t>
  </si>
  <si>
    <t>68 84 19903238-13 Aromasin 25 mg - tabletas/cápsulas de liberación no modificada - x 100 Pfizer Inc $ 589.114,00</t>
  </si>
  <si>
    <t>69 84 19903238-2 Aromasin 25 mg - tabletas/cápsulas de liberación no modificada - x 30 Pfizer Inc $ 176.734,00</t>
  </si>
  <si>
    <t>70 84 19903238-3 Aromasin 25 mg - tabletas/cápsulas de liberación no modificada - x 90 Pfizer Inc $ 530.203,00</t>
  </si>
  <si>
    <t>71 84 19903238-6 Aromasin 25 mg - tabletas/cápsulas de liberación no modificada - x 20 Pfizer Inc $ 117.823,00</t>
  </si>
  <si>
    <t>72 84 19903238-7 Aromasin 25 mg - tabletas/cápsulas de liberación no modificada - x 50 Pfizer Inc $ 294.557,00</t>
  </si>
  <si>
    <t>73 87 19955642-2 Faslodex 250 mg - polvo para reconstituir/solución/suspensión inyectable - x 1 Astrazeneca Colombia S.A.S. $ 1.052.510,00</t>
  </si>
  <si>
    <t>74 94 19910693-2 Novorapid 300 U - polvo para reconstituir/solución/suspensión inyectable - x 1 Novo Nordisk A/ S $ 19.281,00</t>
  </si>
  <si>
    <t>75 94 19910693-4 Novorapid 300 U - polvo para reconstituir/solución/suspensión inyectable - x 1 Novo Nordisk A/ S $ 19.281,00</t>
  </si>
  <si>
    <t>76 94 19910693-5 Novorapid 300 U - polvo para reconstituir/solución/suspensión inyectable - x 1 Novo Nordisk A/ S $ 19.281,00</t>
  </si>
  <si>
    <t>77 95 19972118-5 Levemir 42,6 mg - polvo para reconstituir/solución/suspensión inyectable - x 5 Novo Nordisk A/ S $ 165.935,00</t>
  </si>
  <si>
    <t>78 95 19972118-7 Levemir 42,6 mg - polvo para reconstituir/solución/suspensión inyectable - x 1 Novo Nordisk A/ S $ 33.187,00</t>
  </si>
  <si>
    <t>79 98 224030-3 Humalog 150 UI - polvo para reconstituir/solución/suspensión inyectable - x 5 Eli Lilly &amp; Company $ 44.132,00</t>
  </si>
  <si>
    <t>80 98 224030-7 Humalog 300 UI - polvo para reconstituir/solución/suspensión inyectable - x 2 Eli Lilly &amp; Company $ 35.306,00</t>
  </si>
  <si>
    <t>PMVproyC3/17</t>
  </si>
  <si>
    <t>PMVcirc1/17</t>
  </si>
  <si>
    <t>Impacto BASICO regulación de precios Art.2° NUEVO Proyecto de Circular 03 de 2017</t>
  </si>
  <si>
    <t>PMV-C01/17</t>
  </si>
  <si>
    <t>Lineas en gris (51 de 80) NO presentan reportes a SISMED 2016 o 1erTrimestre2017</t>
  </si>
  <si>
    <t>(1) Total 80 CUM en orden de mayor Precio Máximo de Venta (PMV) = 100% Precios regulados por Art.2° del nuevo proyecto de Circular03/2017</t>
  </si>
  <si>
    <t xml:space="preserve">38 130 20009810-4 Stelara 45 mg - x 10 Janssen </t>
  </si>
  <si>
    <t xml:space="preserve">34 129 19997476-5 Yondelis 1 mg - x 10 Janssen </t>
  </si>
  <si>
    <t>33 129 19997476-4 Yondelis 1 mg - x 5 Janssen</t>
  </si>
  <si>
    <t>37 130 20009810-3 Stelara 45 mg - x 3 Janssen</t>
  </si>
  <si>
    <t xml:space="preserve">36 130 20009810-2 Stelara 45 mg - x 2 Janssen </t>
  </si>
  <si>
    <t xml:space="preserve">32 129 19997476-3 Yondelis 1 mg - x 3 Janssen </t>
  </si>
  <si>
    <t xml:space="preserve">35 130 20009810-1 Stelara 45 mg - x 1 Janssen </t>
  </si>
  <si>
    <t xml:space="preserve">63 75a 19988006-1 Tracleer 62,5 mg - x 60 Actelion </t>
  </si>
  <si>
    <t xml:space="preserve">31 129 19997476-1 Yondelis 1 mg - x 1 Janssen </t>
  </si>
  <si>
    <t xml:space="preserve">45 3 19947558-2 Ventavis 20 µg - x 90 Bayer </t>
  </si>
  <si>
    <t>47 31 20002627-2 Actemra 200 mg - x 4 Roche</t>
  </si>
  <si>
    <t xml:space="preserve">54 39 19995723-1 Somatuline 120 mg -x 1 Ipsen </t>
  </si>
  <si>
    <t xml:space="preserve">62 60b 20013593-1 Rebif 132 µg - x 4 Merck Sharp &amp; Dohme </t>
  </si>
  <si>
    <t>55 41 19927730-1 Valixa 450 mg -x 60 Roche</t>
  </si>
  <si>
    <t xml:space="preserve">42 22 19950318-1 Velcade 3,5 mg - x 1 Janssen </t>
  </si>
  <si>
    <t xml:space="preserve">52 39 19935648-1 Somatuline 90 mg - x 1 Ipsen </t>
  </si>
  <si>
    <t>4 107 19909516-3 Zyvoxid 600 mg - x 30 Pfizer</t>
  </si>
  <si>
    <t xml:space="preserve">43 29 19939766-3 Humira Tm 40 mg - x 1 Abbvie </t>
  </si>
  <si>
    <t xml:space="preserve">44 3 19947558-1 Ventavis 20 µg -  x 30 Bayer </t>
  </si>
  <si>
    <t xml:space="preserve">2 102 20018782-1 Lupron 30 mg -  x 1 Abbvie </t>
  </si>
  <si>
    <t xml:space="preserve">53 39 19935650-1 Somatuline 60 mg - x 1 Ipsen </t>
  </si>
  <si>
    <t xml:space="preserve">3 107 19909516-2 Zyvoxid 600 mg - x 20 Pfizer </t>
  </si>
  <si>
    <t xml:space="preserve">5 107 19909516-4 Zyvoxid 600 mg - x 20 Pfizer </t>
  </si>
  <si>
    <t xml:space="preserve">73 87 19955642-2 Faslodex 250 mg - x 1 Astrazeneca </t>
  </si>
  <si>
    <t xml:space="preserve">39 14 20001038-1 Temodal 140 mg - x 5 Merck Sharp &amp; Dohme </t>
  </si>
  <si>
    <t xml:space="preserve">1 102 19956218-1 Eligard 22,5 mg - x 1 Tolmar </t>
  </si>
  <si>
    <t xml:space="preserve">46 31 20002627-1 Actemra 200 mg - x 1 Roche </t>
  </si>
  <si>
    <t xml:space="preserve">40 16 229745-1 Xeloda 500 mg - x 120 Roche </t>
  </si>
  <si>
    <t xml:space="preserve">41 19 19953428-3 Erbitux 100 mg -  x 1 Merck Sharp &amp; Dohme </t>
  </si>
  <si>
    <t>68 84 19903238-13 Aromasin 25 mg - x 100 Pfizer</t>
  </si>
  <si>
    <t xml:space="preserve">60 60a 19977936-1 Avonex 30 µg - x 1 Biogen Idec </t>
  </si>
  <si>
    <t xml:space="preserve">67 84 19903238-12 Aromasin 25 mg - x 90 Pfizer </t>
  </si>
  <si>
    <t xml:space="preserve">70 84 19903238-3 Aromasin 25 mg - x 90 Pfizer </t>
  </si>
  <si>
    <t xml:space="preserve">26 121 20008026-1 Exelon 6 mg - x 112 Novartis </t>
  </si>
  <si>
    <t xml:space="preserve">6 111 19934076-1 Myfortic 360 mg - x 120 Novartis </t>
  </si>
  <si>
    <t xml:space="preserve">56 41 19996372-1 Valixa 5000 mg - x 1 Roche </t>
  </si>
  <si>
    <t xml:space="preserve">30 128a 19913029-1 Dysport 500 U - x 1 Ipsen </t>
  </si>
  <si>
    <t xml:space="preserve">18 121 20008022-4 Exelon 4,5 mg - x 112 Novartis </t>
  </si>
  <si>
    <t xml:space="preserve">66 84 19903238-11 Aromasin 25 mg - x 60 Pfizer </t>
  </si>
  <si>
    <t xml:space="preserve">72 84 19903238-7 Aromasin 25 mg - x 50 Pfizer </t>
  </si>
  <si>
    <t xml:space="preserve">10 116 19953202-16 Lyrica 75 mg - x 200 Pfizer </t>
  </si>
  <si>
    <t xml:space="preserve">8 111 216049-3 Cellcept 500 mg - x 50 Roche </t>
  </si>
  <si>
    <t xml:space="preserve">25 121 20008025-4 Exelon 3 mg - x 112 Novartis </t>
  </si>
  <si>
    <t xml:space="preserve">29 121 20008026-4 Exelon 6 mg - x 56 Novartis </t>
  </si>
  <si>
    <t xml:space="preserve">7 111 19934077-1 Myfortic 180 mg - x 120 Novartis </t>
  </si>
  <si>
    <t xml:space="preserve">61 60b 19900426-1 Rebif 44 µg - x 1 Merck Sharp &amp; Dohme </t>
  </si>
  <si>
    <t xml:space="preserve">17 121 20008022-3 Exelon 4,5 mg - x 56 Novartis </t>
  </si>
  <si>
    <t>69 84 19903238-2 Aromasin 25 mg - x 30 Pfizer</t>
  </si>
  <si>
    <t xml:space="preserve">77 95 19972118-5 Levemir 42,6 mg -  x 5 Novo Nordisk </t>
  </si>
  <si>
    <t xml:space="preserve">21 121 20008023-4 Exelon 1,5 mg - x 112 Novartis </t>
  </si>
  <si>
    <t xml:space="preserve">24 121 20008025-3 Exelon 3 mg - x 56 Novartis </t>
  </si>
  <si>
    <t xml:space="preserve">28 121 20008026-3 Exelon 6 mg - x 28 Novartis </t>
  </si>
  <si>
    <t xml:space="preserve">71 84 19903238-6 Aromasin 25 mg - x 20 Pfizer </t>
  </si>
  <si>
    <t xml:space="preserve">16 121 20008022-2 Exelon 4,5 mg - x 28 Novartis </t>
  </si>
  <si>
    <t xml:space="preserve">51 37 19954848-4 Reminyl 8 mg - x 28 Janssen </t>
  </si>
  <si>
    <t xml:space="preserve">20 121 20008023-3 Exelon 1,5 mg - x 56 Novartis </t>
  </si>
  <si>
    <t xml:space="preserve">23 121 20008025-2 Exelon 3 mg - x 28 Novartis </t>
  </si>
  <si>
    <t xml:space="preserve">27 121 20008026-2 Exelon 6 mg - x 14 Novartis </t>
  </si>
  <si>
    <t xml:space="preserve">79 98 224030-3 Humalog 150 UI - x 5 Eli Lilly </t>
  </si>
  <si>
    <t>57 49 19907394-1 Zyvoxid 200 mg - x 1 Pfizer</t>
  </si>
  <si>
    <t xml:space="preserve">58 49 19907394-4 Zyvoxid 200 mg - x 1 Pfizer </t>
  </si>
  <si>
    <t xml:space="preserve">59 49 19907394-9 Zyvoxid 200 mg -  x 1 Pfizer </t>
  </si>
  <si>
    <t xml:space="preserve">12 116 19953202-2 Lyrica 75 mg - x 28 Pfizer </t>
  </si>
  <si>
    <t xml:space="preserve">13 116 19953204-1 Lyrica 150 mg -  x 14 Pfizer </t>
  </si>
  <si>
    <t xml:space="preserve">80 98 224030-7 Humalog 300 UI - x 2 Eli Lilly </t>
  </si>
  <si>
    <t xml:space="preserve">15 120  19985874-2 Exelon 9 mg -  x 7 Novartis </t>
  </si>
  <si>
    <t xml:space="preserve">78 95 19972118-7 Levemir 42,6 mg -  x 1 Novo Nordisk </t>
  </si>
  <si>
    <t xml:space="preserve">65 82 19945567-5 Nexium 40 mg - x 10 Astrazeneca </t>
  </si>
  <si>
    <t xml:space="preserve">48 37 19954847-2 Reminyl 16 mg - x 7 Janssen </t>
  </si>
  <si>
    <t xml:space="preserve">50 37 19954848-3 Reminyl 8 mg - x 14 Janssen </t>
  </si>
  <si>
    <t xml:space="preserve">19 121 20008023-2 Exelon 1,5 mg - x 28 Novartis </t>
  </si>
  <si>
    <t xml:space="preserve">22 121 20008025-1 Exelon 3 mg - x 14 Novartis </t>
  </si>
  <si>
    <t>74 94 19910693-2 Novorapid 300 U -  x 1 Novo Nordisk</t>
  </si>
  <si>
    <t xml:space="preserve">75 94 19910693-4 Novorapid 300 U - x 1 Novo Nordisk </t>
  </si>
  <si>
    <t>76 94 19910693-5 Novorapid 300 U - x 1 Novo Nordisk</t>
  </si>
  <si>
    <t xml:space="preserve">11 116 19953202-19 Lyrica 75 mg - x 14 Pfizer </t>
  </si>
  <si>
    <t xml:space="preserve">49 37 19954848-2 Reminyl 8 mg - x 7 Janssen </t>
  </si>
  <si>
    <t xml:space="preserve">9 112 20007947-1 Sandostatin 0,1 mg - x 1 Novartis </t>
  </si>
  <si>
    <t>14 116 20028918-3 Lyrica 25 mg - x 14 Pfizer</t>
  </si>
  <si>
    <t xml:space="preserve">64 82 19945567-3 Nexium 40 mg - x 1 Astrazeneca </t>
  </si>
  <si>
    <r>
      <t xml:space="preserve">(3) Ahorro estimado anual (Diferencia de PMV_Circular menos PUPP_reportado por Unidades de 2016) </t>
    </r>
    <r>
      <rPr>
        <b/>
        <sz val="10"/>
        <color rgb="FF0070C0"/>
        <rFont val="Arial Narrow"/>
        <family val="2"/>
      </rPr>
      <t>En azul precios regulados Circular 01/2017</t>
    </r>
  </si>
  <si>
    <t xml:space="preserve">http://www.med-informatica.net/FMC_CMCB/VeeduriaCiudadana/VCACELAPSS/RegulacionPreciosMedicamentos/OBSERVAMED_FMC_ProyectoCircular03de2017_AhorroBasicoArt2_80CUM_30ago17.pdf </t>
  </si>
  <si>
    <t>Impacto BASICO regulación de precios Art.1° Proyecto de Circular 03 de 2017</t>
  </si>
  <si>
    <t>ID ID MERCADO CUM MEDICAMENTO TITULAR VALOR MÁXIMO DE RECONOCIMIENTO Y PAGO POR EL FOSYGA</t>
  </si>
  <si>
    <t>1 10 19941419-1 Forteo 750 Vial - polvo para reconstituir/solución/suspensión inyectable - x 1 Eli Lilly &amp; Company $ 1.272.738,00</t>
  </si>
  <si>
    <t>2 10 19941419-2 Forteo 600 Vial - polvo para reconstituir/solución/suspensión inyectable - x 1 Eli Lilly &amp; Company $ 1.018.191,00</t>
  </si>
  <si>
    <t>3 101 19963298-1 Inflaxen 20 mg - tabletas/cápsulas de liberación no modificada - x 10 Procaps S.A. $ 52.718,00</t>
  </si>
  <si>
    <t>4 101 19963298-2 Inflaxen 20 mg - tabletas/cápsulas de liberación no modificada - x 30 Procaps S.A. $ 158.154,00</t>
  </si>
  <si>
    <t>5 101 19963298-3 Inflaxen 20 mg - tabletas/cápsulas de liberación no modificada - x 60 Procaps S.A. $ 316.309,00</t>
  </si>
  <si>
    <t>6 101 19963298-4 Inflaxen 20 mg - tabletas/cápsulas de liberación no modificada - x 200 Procaps S.A. $ 1.054.362,00</t>
  </si>
  <si>
    <t>7 101 19963299-1 Inflaxen 100 mg - tabletas/cápsulas de liberación no modificada - x 3 Procaps S.A. $ 79.077,00</t>
  </si>
  <si>
    <t>8 101 19963299-2 Inflaxen 100 mg - tabletas/cápsulas de liberación no modificada - x 30 Procaps S.A. $ 790.771,00</t>
  </si>
  <si>
    <t>9 101 19963299-3 Inflaxen 100 mg - tabletas/cápsulas de liberación no modificada - x 1 Procaps S.A. $ 26.359,00</t>
  </si>
  <si>
    <t>10 101 230658-1 Arava 20 mg - tabletas/cápsulas de liberación no modificada - x 30 Sanofi-Aventis De Colombia S.A. $ 158.154,00</t>
  </si>
  <si>
    <t>11 101 230660-1 Arava 100 mg - tabletas/cápsulas de liberación no modificada - x 3 Sanofi-Aventis De Colombia S.A. $ 79.077,00</t>
  </si>
  <si>
    <t>12 102 20032905-1 Eligard 45 mg - polvo para reconstituir/solución/suspensión inyectable - x 1 Tolmar Therapeutics Inc $ 1.877.335,00</t>
  </si>
  <si>
    <t>13 107 20045677-1 Linezolid 600 mg - tabletas/cápsulas de liberación no modificada - x 5 Vesalius Pharma S.A.S. $ 288.437,00</t>
  </si>
  <si>
    <t>14 107 20045677-10 Linezolid 600 mg - tabletas/cápsulas de liberación no modificada - x 100 Vesalius Pharma S.A.S. $ 5.768.745,00</t>
  </si>
  <si>
    <t>15 107 20045677-11 Linezolid 600 mg - tabletas/cápsulas de liberación no modificada - x 200 Vesalius Pharma S.A.S. $ 11.537.489,00</t>
  </si>
  <si>
    <t>16 107 20045677-12 Linezolid 600 mg - tabletas/cápsulas de liberación no modificada - x 300 Vesalius Pharma S.A.S. $ 17.306.234,00</t>
  </si>
  <si>
    <t>17 107 20045677-2 Linezolid 600 mg - tabletas/cápsulas de liberación no modificada - x 10 Vesalius Pharma S.A.S. $ 576.874,00</t>
  </si>
  <si>
    <t>18 107 20045677-3 Linezolid 600 mg - tabletas/cápsulas de liberación no modificada - x 20 Vesalius Pharma S.A.S. $ 1.153.749,00</t>
  </si>
  <si>
    <t xml:space="preserve">19 107 20045677-4 Linezolid 600 mg - tabletas/cápsulas de liberación no modificada - x 50 Vesalius Pharma S.A.S. $ 2.884.372,00 </t>
  </si>
  <si>
    <t>20 107 20045677-5 Linezolid 600 mg - tabletas/cápsulas de liberación no modificada - x 100 Vesalius Pharma S.A.S. $ 5.768.745,00</t>
  </si>
  <si>
    <t>21 107 20045677-6 Linezolid 600 mg - tabletas/cápsulas de liberación no modificada - x 5 Vesalius Pharma S.A.S. $ 288.437,00</t>
  </si>
  <si>
    <t>22 107 20045677-7 Linezolid 600 mg - tabletas/cápsulas de liberación no modificada - x 10 Vesalius Pharma S.A.S. $ 576.874,00</t>
  </si>
  <si>
    <t>23 107 20045677-8 Linezolid 600 mg - tabletas/cápsulas de liberación no modificada - x 20 Vesalius Pharma S.A.S. $ 1.153.749,00</t>
  </si>
  <si>
    <t>24 107 20045677-9 Linezolid 600 mg - tabletas/cápsulas de liberación no modificada - x 50 Vesalius Pharma S.A.S. $ 2.884.372,00</t>
  </si>
  <si>
    <t>25 111 204751-1 Cellcept 250 mg - tabletas/cápsulas de liberación no modificada - x 100 F. Hoffman - La Roche Ltd $ 250.887,00</t>
  </si>
  <si>
    <t>26 111 204751-2 Cellcept 250 mg - tabletas/cápsulas de liberación no modificada - x 100 F. Hoffman - La Roche Ltd $ 250.887,00</t>
  </si>
  <si>
    <t>27 112 19928405-2 Octride 0,1 mg - polvo para reconstituir/solución/suspensión inyectable - x 1 Chalver de Colombia S.A. $ 14.431,00</t>
  </si>
  <si>
    <t>28 112 20007947-2 Sandostatin 0,1 mg - polvo para reconstituir/solución/suspensión inyectable - x 5 Novartis Pharma A.G $ 72.157,00</t>
  </si>
  <si>
    <t>29 112 228254-1 Sandostatin 20 mg - polvo para reconstituir/solución/suspensión inyectable - x 1 Novartis Pharma A.G $ 2.886.266,00</t>
  </si>
  <si>
    <t>30 112 228256-2 Sandostatin 30 mg - polvo para reconstituir/solución/suspensión inyectable - x 1 Novartis Pharma A.G $ 4.329.399,00</t>
  </si>
  <si>
    <t xml:space="preserve">31 116 19953202-15 Lyrica 75 mg - tabletas/cápsulas de liberación no modificada - x 100 Pfizer Inc $ 136.197,00 </t>
  </si>
  <si>
    <t>32 116 19953202-3 Lyrica 75 mg - tabletas/cápsulas de liberación no modificada - x 6 Pfizer Inc $ 8.172,00</t>
  </si>
  <si>
    <t>33 116 19953202-4 Lyrica 75 mg - tabletas/cápsulas de liberación no modificada - x 7 Pfizer Inc $ 9.534,00</t>
  </si>
  <si>
    <t>34 116 19953202-5 Lyrica 75 mg - tabletas/cápsulas de liberación no modificada - x 10 Pfizer Inc $ 13.620,00</t>
  </si>
  <si>
    <t>35 116 19953202-6 Lyrica 75 mg - tabletas/cápsulas de liberación no modificada - x 20 Pfizer Inc $ 27.239,00</t>
  </si>
  <si>
    <t>36 116 19953202-7 Lyrica 75 mg - tabletas/cápsulas de liberación no modificada - x 30 Pfizer Inc $ 40.859,00</t>
  </si>
  <si>
    <t>37 116 19953202-8 Lyrica 75 mg - tabletas/cápsulas de liberación no modificada - x 60 Pfizer Inc $ 81.718,00</t>
  </si>
  <si>
    <t>38 116 19953203-3 Lyrica 300 mg - tabletas/cápsulas de liberación no modificada - x 6 Pfizer Inc $ 32.687,00</t>
  </si>
  <si>
    <t>39 116 19953203-4 Lyrica 300 mg - tabletas/cápsulas de liberación no modificada - x 7 Pfizer Inc $ 38.135,00</t>
  </si>
  <si>
    <t>40 116 19953203-5 Lyrica 300 mg - tabletas/cápsulas de liberación no modificada - x 10 Pfizer Inc $ 54.479,00</t>
  </si>
  <si>
    <t>41 116 19953203-6 Lyrica 300 mg - tabletas/cápsulas de liberación no modificada - x 20 Pfizer Inc $ 108.958,00</t>
  </si>
  <si>
    <t>42 116 19953203-7 Lyrica 300 mg - tabletas/cápsulas de liberación no modificada - x 30 Pfizer Inc $ 163.436,00</t>
  </si>
  <si>
    <t>43 116 19953203-8 Lyrica 300 mg - tabletas/cápsulas de liberación no modificada - x 60 Pfizer Inc $ 326.873,00</t>
  </si>
  <si>
    <t>44 116 19953204-18 Lyrica 150 mg - tabletas/cápsulas de liberación no modificada - x 100 Pfizer Inc $ 272.394,00</t>
  </si>
  <si>
    <t>45 116 19953204-19 Lyrica 150 mg - tabletas/cápsulas de liberación no modificada - x 200 Pfizer Inc $ 544.788,00</t>
  </si>
  <si>
    <t>46 116 19953204-3 Lyrica 150 mg - tabletas/cápsulas de liberación no modificada - x 6 Pfizer Inc $ 16.344,00</t>
  </si>
  <si>
    <t>47 116 19953204-4 Lyrica 150 mg - tabletas/cápsulas de liberación no modificada - x 7 Pfizer Inc $ 19.068,00</t>
  </si>
  <si>
    <t>48 116 19953204-5 Lyrica 150 mg - tabletas/cápsulas de liberación no modificada - x 10 Pfizer Inc $ 27.239,00</t>
  </si>
  <si>
    <t>49 116 19953204-6 Lyrica 150 mg - tabletas/cápsulas de liberación no modificada - x 20 Pfizer Inc $ 54.479,00</t>
  </si>
  <si>
    <t>50 116 19953204-8 Lyrica 150 mg - tabletas/cápsulas de liberación no modificada - x 30 Pfizer Inc $ 81.718,00</t>
  </si>
  <si>
    <t>51 116 19953204-9 Lyrica 150 mg - tabletas/cápsulas de liberación no modificada - x 60 Pfizer Inc $ 163.436,00</t>
  </si>
  <si>
    <t>52 116 20008675-1 Alond 75 mg - tabletas/cápsulas de liberación no modificada - x 28 Pfizer Inc $ 38.135,00</t>
  </si>
  <si>
    <t>53 116 20008675-17 Alond 75 mg - tabletas/cápsulas de liberación no modificada - x 100 Pfizer Inc $ 136.197,00</t>
  </si>
  <si>
    <t>54 116 20008675-18 Alond 75 mg - tabletas/cápsulas de liberación no modificada - x 200 Pfizer Inc $ 272.394,00</t>
  </si>
  <si>
    <t>55 116 20008675-3 Alond 75 mg - tabletas/cápsulas de liberación no modificada - x 30 Pfizer Inc $ 40.859,00</t>
  </si>
  <si>
    <t>56 116 20008675-4 Alond 75 mg - tabletas/cápsulas de liberación no modificada - x 6 Pfizer Inc $ 8.172,00</t>
  </si>
  <si>
    <t>57 116 20008675-5 Alond 75 mg - tabletas/cápsulas de liberación no modificada - x 7 Pfizer Inc $ 9.534,00</t>
  </si>
  <si>
    <t>58 116 20008675-6 Alond 75 mg - tabletas/cápsulas de liberación no modificada - x 10 Pfizer Inc $ 13.620,00</t>
  </si>
  <si>
    <t>59 116 20008675-7 Alond 75 mg - tabletas/cápsulas de liberación no modificada - x 14 Pfizer Inc $ 19.068,00</t>
  </si>
  <si>
    <t>60 116 20008675-8 Alond 75 mg - tabletas/cápsulas de liberación no modificada - x 20 Pfizer Inc $ 27.239,00</t>
  </si>
  <si>
    <t>61 116 20008675-9 Alond 75 mg - tabletas/cápsulas de liberación no modificada - x 60 Pfizer Inc $ 81.718,00</t>
  </si>
  <si>
    <t>62 116 20028912-1 Alond 25 mg - tabletas/cápsulas de liberación no modificada - x 6 Pfizer Inc $ 2.724,00</t>
  </si>
  <si>
    <t>63 116 20028912-14 Alond 25 mg - tabletas/cápsulas de liberación no modificada - x 100 Pfizer Inc $ 45.399,00</t>
  </si>
  <si>
    <t>64 116 20028912-15 Alond 25 mg - tabletas/cápsulas de liberación no modificada - x 200 Pfizer Inc $ 90.798,00</t>
  </si>
  <si>
    <t>65 116 20028912-2 Alond 25 mg - tabletas/cápsulas de liberación no modificada - x 7 Pfizer Inc $ 3.178,00</t>
  </si>
  <si>
    <t>66 116 20028912-3 Alond 25 mg - tabletas/cápsulas de liberación no modificada - x 14 Pfizer Inc $ 6.356,00</t>
  </si>
  <si>
    <t>67 116 20028912-4 Alond 25 mg - tabletas/cápsulas de liberación no modificada - x 28 Pfizer Inc $ 12.712,00</t>
  </si>
  <si>
    <t>68 116 20028912-5 Alond 25 mg - tabletas/cápsulas de liberación no modificada - x 30 Pfizer Inc $ 13.620,00</t>
  </si>
  <si>
    <t>69 116 20028912-6 Alond 25 mg - tabletas/cápsulas de liberación no modificada - x 60 Pfizer Inc $ 27.239,00</t>
  </si>
  <si>
    <t>70 116 20028918-1 Lyrica 25 mg - tabletas/cápsulas de liberación no modificada - x 6 Pfizer Inc $ 2.724,00</t>
  </si>
  <si>
    <t>71 116 20028918-13 Lyrica 25 mg - tabletas/cápsulas de liberación no modificada - x 100 Pfizer Inc $ 45.399,00</t>
  </si>
  <si>
    <t>72 116 20028918-14 Lyrica 25 mg - tabletas/cápsulas de liberación no modificada - x 200 Pfizer Inc $ 90.798,00</t>
  </si>
  <si>
    <t>73 116 20028918-2 Lyrica 25 mg - tabletas/cápsulas de liberación no modificada - x 7 Pfizer Inc $ 3.178,00</t>
  </si>
  <si>
    <t>74 116 20028918-4 Lyrica 25 mg - tabletas/cápsulas de liberación no modificada - x 28 Pfizer Inc $ 12.712,00</t>
  </si>
  <si>
    <t>75 116 20028918-5 Lyrica 25 mg - tabletas/cápsulas de liberación no modificada - x 30 Pfizer Inc $ 13.620,00</t>
  </si>
  <si>
    <t>76 116 20028918-6 Lyrica 25 mg - tabletas/cápsulas de liberación no modificada - x 60 Pfizer Inc $ 27.239,00</t>
  </si>
  <si>
    <t>77 116 20041731-1 Alond 300 mg - tabletas/cápsulas de liberación no modificada - x 6 Pfizer Inc $ 32.687,00</t>
  </si>
  <si>
    <t>78 116 20041731-13 Alond 300 mg - tabletas/cápsulas de liberación no modificada - x 100 Pfizer Inc $ 544.788,00</t>
  </si>
  <si>
    <t>79 116 20041731-14 Alond 300 mg - tabletas/cápsulas de liberación no modificada - x 200 Pfizer Inc $ 1.089.575,00</t>
  </si>
  <si>
    <t>80 116 20041731-2 Alond 300 mg - tabletas/cápsulas de liberación no modificada - x 7 Pfizer Inc $ 38.135,00</t>
  </si>
  <si>
    <t>81 116 20041731-3 Alond 300 mg - tabletas/cápsulas de liberación no modificada - x 14 Pfizer Inc $ 76.270,00</t>
  </si>
  <si>
    <t>82 116 20041731-4 Alond 300 mg - tabletas/cápsulas de liberación no modificada - x 28 Pfizer Inc $ 152.541,00</t>
  </si>
  <si>
    <t>83 116 20041731-5 Alond 300 mg - tabletas/cápsulas de liberación no modificada - x 30 Pfizer Inc $ 163.436,00</t>
  </si>
  <si>
    <t>84 116 20041731-6 Alond 300 mg - tabletas/cápsulas de liberación no modificada - x 60 Pfizer Inc $ 326.873,00</t>
  </si>
  <si>
    <t>85 116 20041733-1 Alond 50 mg - tabletas/cápsulas de liberación no modificada - x 6 Pfizer Inc $ 5.448,00</t>
  </si>
  <si>
    <t>86 116 20041733-13 Alond 50 mg - tabletas/cápsulas de liberación no modificada - x 100 Pfizer Inc $ 90.798,00</t>
  </si>
  <si>
    <t>87 116 20041733-14 Alond 50 mg - tabletas/cápsulas de liberación no modificada - x 200 Pfizer Inc $ 181.596,00</t>
  </si>
  <si>
    <t>88 116 20041733-2 Alond 50 mg - tabletas/cápsulas de liberación no modificada - x 7 Pfizer Inc $ 6.356,00</t>
  </si>
  <si>
    <t>89 116 20041733-3 Alond 50 mg - tabletas/cápsulas de liberación no modificada - x 14 Pfizer Inc $ 12.712,00</t>
  </si>
  <si>
    <t xml:space="preserve">90 116 20041733-4 Alond 50 mg - tabletas/cápsulas de liberación no modificada - x 28 Pfizer Inc $ 25.423,00 </t>
  </si>
  <si>
    <t>91 116 20041733-5 Alond 50 mg - tabletas/cápsulas de liberación no modificada - x 30 Pfizer Inc $ 27.239,00</t>
  </si>
  <si>
    <t>92 116 20041733-6 Alond 50 mg - tabletas/cápsulas de liberación no modificada - x 60 Pfizer Inc $ 54.479,00</t>
  </si>
  <si>
    <t>93 116 20041734-1 Alond 150 mg - tabletas/cápsulas de liberación no modificada - x 6 Pfizer Inc $ 16.344,00</t>
  </si>
  <si>
    <t>94 116 20041734-13 Alond 150 mg - tabletas/cápsulas de liberación no modificada - x 100 Pfizer Inc $ 272.394,00</t>
  </si>
  <si>
    <t xml:space="preserve">95 116 20041734-14 Alond 150 mg - tabletas/cápsulas de liberación no modificada - x 200 Pfizer Inc $ 544.788,00 </t>
  </si>
  <si>
    <t>96 116 20041734-2 Alond 150 mg - tabletas/cápsulas de liberación no modificada - x 7 Pfizer Inc $ 19.068,00</t>
  </si>
  <si>
    <t>97 116 20041734-3 Alond 150 mg - tabletas/cápsulas de liberación no modificada - x 14 Pfizer Inc $ 38.135,00</t>
  </si>
  <si>
    <t>98 116 20041734-4 Alond 150 mg - tabletas/cápsulas de liberación no modificada - x 28 Pfizer Inc $ 76.270,00</t>
  </si>
  <si>
    <t>99 116 20041734-5 Alond 150 mg - tabletas/cápsulas de liberación no modificada - x 30 Pfizer Inc $ 81.718,00</t>
  </si>
  <si>
    <t>100 116 20041734-6 Alond 150 mg - tabletas/cápsulas de liberación no modificada - x 60 Pfizer Inc $ 163.436,00</t>
  </si>
  <si>
    <t>101 116 20041735-1 Lyrica 50 mg - tabletas/cápsulas de liberación no modificada - x 6 Pfizer Inc $ 5.448,00</t>
  </si>
  <si>
    <t>102 116 20041735-13 Lyrica 50 mg - tabletas/cápsulas de liberación no modificada - x 100 Pfizer Inc $ 90.798,00</t>
  </si>
  <si>
    <t>103 116 20041735-14 Lyrica 50 mg - tabletas/cápsulas de liberación no modificada - x 200 Pfizer Inc $ 181.596,00</t>
  </si>
  <si>
    <t>104 116 20041735-2 Lyrica 50 mg - tabletas/cápsulas de liberación no modificada - x 7 Pfizer Inc $ 6.356,00</t>
  </si>
  <si>
    <t>105 116 20041735-3 Lyrica 50 mg - tabletas/cápsulas de liberación no modificada - x 14 Pfizer Inc $ 12.712,00</t>
  </si>
  <si>
    <t>106 116 20041735-4 Lyrica 50 mg - tabletas/cápsulas de liberación no modificada - x 28 Pfizer Inc $ 25.423,00</t>
  </si>
  <si>
    <t>107 116 20041735-5 Lyrica 50 mg - tabletas/cápsulas de liberación no modificada - x 30 Pfizer Inc $ 27.239,00</t>
  </si>
  <si>
    <t>108 116 20041735-6 Lyrica 50 mg - tabletas/cápsulas de liberación no modificada - x 60 Pfizer Inc $ 54.479,00</t>
  </si>
  <si>
    <t>109 119a 19998726-1 Xarelto 10 mg - tabletas/cápsulas de liberación no modificada - x 5 Bayer Pharma A.G. $ 32.127,00</t>
  </si>
  <si>
    <t>110 119a 19998726-2 Xarelto 10 mg - tabletas/cápsulas de liberación no modificada - x 10 Bayer Pharma A.G. $ 64.253,00</t>
  </si>
  <si>
    <t>111 119a 19998726-3 Xarelto 10 mg - tabletas/cápsulas de liberación no modificada - x 30 Bayer Pharma A.G. $ 192.759,00</t>
  </si>
  <si>
    <t>112 119b 20029236-1 Xarelto 15 mg - tabletas/cápsulas de liberación no modificada - x 14 Bayer Pharma A.G. $ 87.363,00</t>
  </si>
  <si>
    <t>113 119b 20029236-2 Xarelto 15 mg - tabletas/cápsulas de liberación no modificada - x 28 Bayer Pharma A.G. $ 174.725,00</t>
  </si>
  <si>
    <t>114 119c 20029235-1 Xarelto 20 mg - tabletas/cápsulas de liberación no modificada - x 14 Bayer Pharma A.G. $ 85.003,00</t>
  </si>
  <si>
    <t>115 119c 20029235-2 Xarelto 20 mg - tabletas/cápsulas de liberación no modificada - x 28 Bayer Pharma A.G. $ 170.006,00</t>
  </si>
  <si>
    <t xml:space="preserve">116 120 19985874-1 Exelon 9 mg - transdérmicos - x 3 Novartis Pharma A.G $ 14.738,00 </t>
  </si>
  <si>
    <t>117 120 19985874-3 Exelon 9 mg - transdérmicos - x 15 Novartis Pharma A.G $ 73.689,00</t>
  </si>
  <si>
    <t>118 120 19985874-4 Exelon 9 mg - transdérmicos - x 30 Novartis Pharma A.G $ 147.377,00</t>
  </si>
  <si>
    <t>119 120 19985874-5 Exelon 9 mg - transdérmicos - x 60 Novartis Pharma A.G $ 294.754,00</t>
  </si>
  <si>
    <t>120 120 19985874-6 Exelon 9 mg - transdérmicos - x 100 Novartis Pharma A.G $ 491.257,00</t>
  </si>
  <si>
    <t>121 120 19985985-1 Exelon 36 mg - transdérmicos - x 3 Novartis Pharma A.G $ 58.951,00</t>
  </si>
  <si>
    <t>122 120  19985985-2 Exelon 36 mg - transdérmicos - x 7 Novartis Pharma A.G $ 137.552,00</t>
  </si>
  <si>
    <t>123 120 19985985-3 Exelon 36 mg - transdérmicos - x 15 Novartis Pharma A.G $ 294.754,00</t>
  </si>
  <si>
    <t>124 120 19985985-4 Exelon 36 mg - transdérmicos - x 30 Novartis Pharma A.G $ 589.508,00</t>
  </si>
  <si>
    <t>125 120 19985985-5 Exelon 36 mg - transdérmicos - x 60 Novartis Pharma A.G $ 1.179.016,00</t>
  </si>
  <si>
    <t>126 120 19985985-6 Exelon 36 mg - transdérmicos - x 100 Novartis Pharma A.G $ 1.965.027,00</t>
  </si>
  <si>
    <t>127 120 19985986-2 Exelon 27 mg - transdérmicos - x 7 Novartis Pharma A.G $ 103.164,00</t>
  </si>
  <si>
    <t>128 120 19985986-3 Exelon 27 mg - transdérmicos - x 15 Novartis Pharma A.G $ 221.066,00</t>
  </si>
  <si>
    <t>129 120 19985986-4 Exelon 27 mg - transdérmicos - x 30 Novartis Pharma A.G $ 442.131,00</t>
  </si>
  <si>
    <t>130 120 19985986-5 Exelon 27 mg - transdérmicos - x 60 Novartis Pharma A.G $ 884.262,00</t>
  </si>
  <si>
    <t>131 120 19985986-6 Exelon 27 mg - transdérmicos - x 100 Novartis Pharma A.G $ 1.473.770,00</t>
  </si>
  <si>
    <t>132 120 19985987-1 Exelon 18 mg - transdérmicos - x 3 Novartis Pharma A.G $ 29.475,00</t>
  </si>
  <si>
    <t>133 120 19985987-2 Exelon 18 mg - transdérmicos - x 7 Novartis Pharma A.G $ 68.776,00</t>
  </si>
  <si>
    <t>134 120 19985987-3 Exelon 18 mg - transdérmicos - x 15 Novartis Pharma A.G $ 147.377,00</t>
  </si>
  <si>
    <t>135 120 19985987-4 Exelon 18 mg - transdérmicos - x 30 Novartis Pharma A.G $ 294.754,00</t>
  </si>
  <si>
    <t>136 120 19985987-5 Exelon 18 mg - transdérmicos - x 60 Novartis Pharma A.G $ 589.508,00</t>
  </si>
  <si>
    <t>137 120 19985987-6 Exelon 18 mg - transdérmicos - x 100 Novartis Pharma A.G $ 982.513,00</t>
  </si>
  <si>
    <t>138 121 20008022-1 Exelon 4,5 mg - tabletas/cápsulas de liberación no modificada - x 14 Novartis Pharma A.G $ 45.575,00</t>
  </si>
  <si>
    <t>139 121 20008023-1 Exelon 1,5 mg - tabletas/cápsulas de liberación no modificada - x 14 Novartis Pharma A.G $ 15.192,00</t>
  </si>
  <si>
    <t>140 121 20018590-1 Rivamer 1,5 mg - tabletas/cápsulas de liberación no modificada - x 30 Sun Pharmaceutical Ind $ 32.554,00</t>
  </si>
  <si>
    <t>141 121 20018593-1 Rivamer 4,5 mg - tabletas/cápsulas de liberación no modificada - x 30 Sun Pharmaceutical Ind $ 97.661,00</t>
  </si>
  <si>
    <t>142 121 20018595-1  Rivamer 3 mg - tabletas/cápsulas de liberación no modificada - x 30 Sun Pharmaceutical Ind $ 65.107,00</t>
  </si>
  <si>
    <t>143 126 228406-1 Agrastat 12,5 mg - polvo para reconstituir/solución/suspensión inyectable - x 1 Aspen Labs S.A. $ 496.508,00</t>
  </si>
  <si>
    <t>144 127 19971860-1 Thyrogen 1,1 mg - polvo para reconstituir/solución/suspensión inyectable - x 2 Genzyme Corporation $ 3.000.375,00</t>
  </si>
  <si>
    <t>145 128a 20032324-1 Dysport 300 U - polvo para reconstituir/solución/suspensión inyectable - x 1 Ipsen Pharma S.A. $ 244.902,00</t>
  </si>
  <si>
    <t>146 128b 20004997-1 Botox 50 U - polvo para reconstituir/solución/suspensión inyectable - x 1 Allergan Inc $ 298.874,00</t>
  </si>
  <si>
    <t>147 128b 20019432-1 Botox 200 U - polvo para reconstituir/solución/suspensión inyectable - x 1 Allergan Inc $ 1.195.497,00</t>
  </si>
  <si>
    <t>148 128b 45122-1 Botox 100 U - polvo para reconstituir/solución/suspensión inyectable - x 1 Allergan Inc $ 597.749,00</t>
  </si>
  <si>
    <t>149 129 19997476-2 Yondelis 1 mg - polvo para reconstituir/solución/suspensión inyectable - x 2 Janssen Cilag S.A. $ 9.090.337,00</t>
  </si>
  <si>
    <t>150 133a 19935850-1 Immunate 500/400 UI - polvo para reconstituir/solución/suspensión inyectable - x 1 Baxter A.G. $ 518.664,00</t>
  </si>
  <si>
    <t>151 133a 19935853-1 Immunate 1000/800 UI - polvo para reconstituir/solución/suspensión inyectable - x 1 Baxter A.G. $ 1.037.328,00</t>
  </si>
  <si>
    <t>152 133a 226750-1 Immunate 250/200 UI - polvo para reconstituir/solución/suspensión inyectable - x 1 Baxter A.G. $ 259.332,00</t>
  </si>
  <si>
    <t>153 14 19907389-1 Temodal 250 mg - tabletas/cápsulas de liberación no modificada - x 5 Merck Sharp &amp; Dohme Corp $ 1.792.328,00</t>
  </si>
  <si>
    <t>154 14 19907389-2 Temodal 250 mg - tabletas/cápsulas de liberación no modificada - x 20 Merck Sharp &amp; Dohme Corp $ 7.169.311,00</t>
  </si>
  <si>
    <t>155 14 19907389-3 Temodal 250 mg - tabletas/cápsulas de liberación no modificada - x 5 Merck Sharp &amp; Dohme Corp $ 1.792.328,00</t>
  </si>
  <si>
    <t>156 14 19907389-4 Temodal 250 mg - tabletas/cápsulas de liberación no modificada - x 20 Merck Sharp &amp; Dohme Corp $ 7.169.311,00</t>
  </si>
  <si>
    <t>157 14 20001038-2 Temodal 140 mg - tabletas/cápsulas de liberación no modificada - x 20 Merck Sharp &amp; Dohme Corp $ 4.014.814,00</t>
  </si>
  <si>
    <t>158 14 20001038-3 Temodal 140 mg - tabletas/cápsulas de liberación no modificada - x 5 Merck Sharp &amp; Dohme Corp $ 1.003.704,00</t>
  </si>
  <si>
    <t>159 14 20001038-4 Temodal 140 mg - tabletas/cápsulas de liberación no modificada - x 20 Merck Sharp &amp; Dohme Corp $ 4.014.814,00</t>
  </si>
  <si>
    <t>160 17a 20010363-1 Mabthera 500 mg - polvo para reconstituir/solución/suspensión inyectable - x 1 F. Hoffman - La Roche Ltd $ 3.870.396,00</t>
  </si>
  <si>
    <t>161 17a 226777-1 Mabthera 100 mg - polvo para reconstituir/solución/suspensión inyectable - x 2 F. Hoffman - La Roche Ltd $ 1.548.158,00</t>
  </si>
  <si>
    <t>162 17a 226777-2 Mabthera 500 mg - polvo para reconstituir/solución/suspensión inyectable - x 1 F. Hoffman - La Roche Ltd $ 3.870.396,00</t>
  </si>
  <si>
    <t>163 18 19903070-1 Herceptin 440 mg - polvo para reconstituir/solución/suspensión inyectable - x 1 F. Hoffman - La Roche Ltd $ 4.918.989,00</t>
  </si>
  <si>
    <t>164 19 19953428-1 Erbitux 250 mg - polvo para reconstituir/solución/suspensión inyectable - x 1 Merck Sharp &amp; Dohme Corp $ 1.509.219,00</t>
  </si>
  <si>
    <t>165 19 19953428-2 Erbitux 500 mg - polvo para reconstituir/solución/suspensión inyectable - x 1 Merck Sharp &amp; Dohme Corp $ 3.018.437,00</t>
  </si>
  <si>
    <t>166 20 19971195-1 Nexavar 200 mg - tabletas/cápsulas de liberación no modificada - x 10 Bayer Pharma A.G. $ 900.605,00</t>
  </si>
  <si>
    <t>167 20 19971195-2 Nexavar 200 mg - tabletas/cápsulas de liberación no modificada - x 60 Bayer Pharma A.G. $ 5.403.627,00</t>
  </si>
  <si>
    <t>168 22 20054878-1 Bortezomib 3,5 mg - polvo para reconstituir/solución/suspensión inyectable - x 1 Venus Remedies Limited $ 1.888.094,00</t>
  </si>
  <si>
    <t>169 23 19956000-1 Avastin 100 mg - polvo para reconstituir/solución/suspensión inyectable - x 1 F. Hoffman - La Roche Ltd $ 997.202,00</t>
  </si>
  <si>
    <t>170 23 19956001-1 Avastin 400 mg - polvo para reconstituir/solución/suspensión inyectable - x 1 F. Hoffman - La Roche Ltd $ 3.988.809,00</t>
  </si>
  <si>
    <t>171 24 201182-1 Zoladex 10,8 mg - implante - x 1 Astrazeneca UK Ltd $ 821.278,00</t>
  </si>
  <si>
    <t>172 24 201182-3 Zoladex 10,8 mg - implante - x 1 Astrazeneca UK Ltd $ 821.278,00</t>
  </si>
  <si>
    <t>173 24 47155-1 Zoladex 3,6 mg - implante - x 1 Astrazeneca Colombia S.A.S. $ 273.759,00</t>
  </si>
  <si>
    <t>174 24 47155-3 Zoladex 3,6 mg - implante - x 1 Astrazeneca Colombia S.A.S. $ 273.759,00</t>
  </si>
  <si>
    <t>175 25 202595-1 Betaferon. 250 μg - polvo para reconstituir/solución/suspensión inyectable - x 1 Bayer Pharma A.G. $ 220.107,00</t>
  </si>
  <si>
    <t>176 25 202595-2 Betaferon. 250 μg - polvo para reconstituir/solución/suspensión inyectable - x 15 Bayer Pharma A.G. $ 3.301.601,00</t>
  </si>
  <si>
    <t>177 26 19905280-1 Remicade 100 mg - polvo para reconstituir/solución/suspensión inyectable - x 1 Janssen Cilag S.A. $ 1.336.710,00</t>
  </si>
  <si>
    <t>178 27 20006016-1 Tysabri 300 mg - polvo para reconstituir/solución/suspensión inyectable - x 1 Biogen Idec Ltd $ 5.243.027,00</t>
  </si>
  <si>
    <t>179 29 19939766-1 Humira Tm 40 mg - polvo para reconstituir/solución/suspensión inyectable - x 2 Abbvie S.A.S. $ 2.728.224,00</t>
  </si>
  <si>
    <t>180 29 19939766-2 Humira Tm 40 mg - polvo para reconstituir/solución/suspensión inyectable - x 1 Abbvie S.A.S. $ 1.364.112,00</t>
  </si>
  <si>
    <t>181 29 19939766-4 Humira Tm 40 mg - polvo para reconstituir/solución/suspensión inyectable - x 2 Abbvie S.A.S. $ 2.728.224,00</t>
  </si>
  <si>
    <t>182 30 20014965-1 Cimzia 200 mg - polvo para reconstituir/solución/suspensión inyectable - x 2 Ucb Pharma S.A. $ 2.410.226,00</t>
  </si>
  <si>
    <t>183 30 20014965-2 Cimzia 200 mg - polvo para reconstituir/solución/suspensión inyectable - x 6 Ucb Pharma S.A. $ 7.230.678,00</t>
  </si>
  <si>
    <t>184 30 20014965-3 Cimzia 200 mg - polvo para reconstituir/solución/suspensión inyectable - x 2 Ucb Pharma S.A. $ 2.410.226,00</t>
  </si>
  <si>
    <t>185 30 20014965-4 Cimzia 200 mg - polvo para reconstituir/solución/suspensión inyectable - x 6 Ucb Pharma S.A. $ 7.230.678,00</t>
  </si>
  <si>
    <t>186 31 20002629-1 Actemra 80 mg - polvo para reconstituir/solución/suspensión inyectable - x 1 F. Hoffman - La Roche Ltd $ 313.032,00</t>
  </si>
  <si>
    <t>187 31 20002629-2 Actemra 80 mg - polvo para reconstituir/solución/suspensión inyectable - x 4 F. Hoffman - La Roche Ltd $ 1.252.130,00</t>
  </si>
  <si>
    <t>188 32a 19999701-1 Revlimid 5 mg - tabletas/cápsulas de liberación no modificada - x 21 Celgene Europe LTD $ 14.935.288,00</t>
  </si>
  <si>
    <t>189 32c 19999772-1 Revlimid 25 mg - tabletas/cápsulas de liberación no modificada - x 21 Celgene Europe LTD $ 17.703.857,00</t>
  </si>
  <si>
    <t>190 32d 19999773-1 Revlimid 15 mg - tabletas/cápsulas de liberación no modificada - x 21 Celgene Europe LTD $ 15.162.183,00</t>
  </si>
  <si>
    <t>191 34 51881-1 Sabril 500 mg - tabletas/cápsulas de liberación no modificada - x 60 Sanofi-Aventis De Colombia S.A. $ 101.495,00</t>
  </si>
  <si>
    <t>192 34 51881-2 Sabril 500 mg - tabletas/cápsulas de liberación no modificada - x 20 Sanofi-Aventis De Colombia S.A. $ 33.832,00</t>
  </si>
  <si>
    <t>193 34 51881-4 Sabril 500 mg - tabletas/cápsulas de liberación no modificada - x 90 Sanofi-Aventis De Colombia S.A. $ 152.243,00</t>
  </si>
  <si>
    <t>194 37 19954847-3 Reminyl 16 mg - tabletas/cápsulas de liberación modificada - x 14 Janssen Cilag S.A. $ 62.807,00</t>
  </si>
  <si>
    <t>195 37 19954847-4 Reminyl 16 mg - tabletas/cápsulas de liberación modificada - x 28 Janssen Cilag S.A. $ 125.614,00</t>
  </si>
  <si>
    <t>196 38 19953339-1 Xolair 150 mg - polvo para reconstituir/solución/suspensión inyectable - x 1 Novartis Pharma A.G $ 1.005.135,00</t>
  </si>
  <si>
    <t>197 4 20007747-1 Feiba 1000 U - polvo para reconstituir/solución/suspensión inyectable - x 1 Baxter A.G. $ 2.776.154,00</t>
  </si>
  <si>
    <t>198 4 20007747-2 Feiba 1000 U - polvo para reconstituir/solución/suspensión inyectable - x 1 Baxter A.G. $ 2.776.154,00</t>
  </si>
  <si>
    <t>199 4 226747-1 Feiba 500 U - polvo para reconstituir/solución/suspensión inyectable - x 1 Baxter A.G. $ 1.388.077,00</t>
  </si>
  <si>
    <t>200 4 226747-2 Feiba 500 U - polvo para reconstituir/solución/suspensión inyectable - x 1 Baxter A.G. $ 1.388.077,00</t>
  </si>
  <si>
    <t>201 4 226747-3 Feiba 500 U - polvo para reconstituir/solución/suspensión inyectable - x 1 Baxter A.G. $ 1.388.077,00</t>
  </si>
  <si>
    <t>202 4 226747-4 Feiba 500 U - polvo para reconstituir/solución/suspensión inyectable - x 1 Baxter A.G. $ 1.388.077,00</t>
  </si>
  <si>
    <t>203 41 20011882-1 Vangavir 450 mg - tabletas/cápsulas de liberación no modificada - x 10 Biotoscana Farma S.A. $ 372.753,00</t>
  </si>
  <si>
    <t>204 41 20011882-2 Vangavir 450 mg - tabletas/cápsulas de liberación no modificada - x 20 Biotoscana Farma S.A. $ 745.505,00</t>
  </si>
  <si>
    <t>205 41 20011882-3 Vangavir 450 mg - tabletas/cápsulas de liberación no modificada - x 30 Biotoscana Farma S.A. $ 1.118.258,00</t>
  </si>
  <si>
    <t>206 41 20011882-4 Vangavir 450 mg - tabletas/cápsulas de liberación no modificada - x 60 Biotoscana Farma S.A. $ 2.236.516,00</t>
  </si>
  <si>
    <t>207 41 20011882-5 Vangavir 450 mg - tabletas/cápsulas de liberación no modificada - x 100 Biotoscana Farma S.A. $ 3.727.526,00</t>
  </si>
  <si>
    <t>208 46 19983582-1 Prograf 0,5 mg - tabletas/cápsulas de liberación modificada - x 50 Janssen Cilag S.A. $ 130.024,00</t>
  </si>
  <si>
    <t>209 46 19983583-1 Prograf 1 mg - tabletas/cápsulas de liberación modificada - x 50 Janssen Cilag S.A. $ 260.049,00</t>
  </si>
  <si>
    <t>210 46 19983583-2 Prograf 1 mg - tabletas/cápsulas de liberación modificada - x 100 Janssen Cilag S.A. $ 520.097,00</t>
  </si>
  <si>
    <t>211 46 19983585-1 Prograf 5 mg - tabletas/cápsulas de liberación modificada - x 50 Janssen Cilag S.A. $ 1.300.244,00</t>
  </si>
  <si>
    <t>212 46 19983585-2 Prograf 5 mg - tabletas/cápsulas de liberación modificada - x 100 Janssen Cilag S.A. $ 2.600.487,00</t>
  </si>
  <si>
    <t>213 46 20035350-1 Prograf 3 mg - tabletas/cápsulas de liberación modificada - x 30 Janssen Cilag S.A. $ 468.088,00</t>
  </si>
  <si>
    <t>214 46 20035350-2 Prograf 3 mg - tabletas/cápsulas de liberación modificada - x 50 Janssen Cilag S.A. $ 780.146,00</t>
  </si>
  <si>
    <t>215 49 19907394-10 Zyvoxid 400 mg - polvo para reconstituir/solución/suspensión inyectable - x 1 Pfizer Inc $ 78.128,00</t>
  </si>
  <si>
    <t>216 49 19907394-2 Zyvoxid 400 mg - polvo para reconstituir/solución/suspensión inyectable - x 1 Pfizer Inc $ 78.128,00</t>
  </si>
  <si>
    <t>217 49 19907394-5 Zyvoxid 400 mg - polvo para reconstituir/solución/suspensión inyectable - x 1 Pfizer Inc $ 78.128,00</t>
  </si>
  <si>
    <t>218 53 19988218-10 Tasigna 200 mg - tabletas/cápsulas de liberación no modificada - x 40 Novartis Pharma A.G $ 3.226.289,00</t>
  </si>
  <si>
    <t>219 53 19988218-11 Tasigna 200 mg - tabletas/cápsulas de liberación no modificada - x 28 Novartis Pharma A.G $ 2.258.402,00</t>
  </si>
  <si>
    <t>220 53 19988218-12 Tasigna 200 mg - tabletas/cápsulas de liberación no modificada - x 112 Novartis Pharma A.G $ 9.033.608,00</t>
  </si>
  <si>
    <t>221 53 19988218-2 Tasigna 200 mg - tabletas/cápsulas de liberación no modificada - x 28 Novartis Pharma A.G $ 2.258.402,00</t>
  </si>
  <si>
    <t>222 53 19988218-3 Tasigna 200 mg - tabletas/cápsulas de liberación no modificada - x 28 Novartis Pharma A.G $ 2.258.402,00</t>
  </si>
  <si>
    <t>223 53 19988218-5 Tasigna 200 mg - tabletas/cápsulas de liberación no modificada - x 112 Novartis Pharma A.G $ 9.033.608,00</t>
  </si>
  <si>
    <t>224 53 19988218-6 Tasigna 200 mg - tabletas/cápsulas de liberación no modificada - x 112 Novartis Pharma A.G $ 9.033.608,00</t>
  </si>
  <si>
    <t>225 53 19988218-7 Tasigna 200 mg - tabletas/cápsulas de liberación no modificada - x 120 Novartis Pharma A.G $ 9.678.866,00</t>
  </si>
  <si>
    <t>226 53 19988218-8 Tasigna 200 mg - tabletas/cápsulas de liberación no modificada - x 120 Novartis Pharma A.G $ 9.678.866,00</t>
  </si>
  <si>
    <t>227 53 19988218-9 Tasigna 200 mg - tabletas/cápsulas de liberación no modificada - x 40 Novartis Pharma A.G $ 3.226.289,00</t>
  </si>
  <si>
    <t>228 53 20025951-1 Tasigna 150 mg - tabletas/cápsulas de liberación no modificada - x 28 Novartis Pharma A.G $ 1.693.802,00</t>
  </si>
  <si>
    <t>229 53 20025951-2 Tasigna 150 mg - tabletas/cápsulas de liberación no modificada - x 30 Novartis Pharma A.G $ 1.814.787,00</t>
  </si>
  <si>
    <t>230 53 20025951-3 Tasigna 150 mg - tabletas/cápsulas de liberación no modificada - x 112 Novartis Pharma A.G $ 6.775.206,00</t>
  </si>
  <si>
    <t>231 53 20025951-4 Tasigna 150 mg - tabletas/cápsulas de liberación no modificada - x 28 Novartis Pharma A.G $ 1.693.802,00</t>
  </si>
  <si>
    <t>232 53 20025951-5 Tasigna 150 mg - tabletas/cápsulas de liberación no modificada - x 30 Novartis Pharma A.G $ 1.814.787,00</t>
  </si>
  <si>
    <t>233 53 20025951-6 Tasigna 150 mg - tabletas/cápsulas de liberación no modificada - x 112 Novartis Pharma A.G $ 6.775.206,00</t>
  </si>
  <si>
    <t>234 53 20025951-7 Tasigna 150 mg - tabletas/cápsulas de liberación no modificada - x 120 Novartis Pharma A.G $ 7.259.149,00</t>
  </si>
  <si>
    <t>235 53 20025951-8 Tasigna 150 mg - tabletas/cápsulas de liberación no modificada - x 120 Novartis Pharma A.G $ 7.259.149,00</t>
  </si>
  <si>
    <t>236 55 19943740-1 Prograf 5 mg - tabletas/cápsulas de liberación no modificada - x 50 Janssen Cilag S.A. $ 940.875,00</t>
  </si>
  <si>
    <t>237 55 19943740-2 Prograf 5 mg - tabletas/cápsulas de liberación no modificada - x 100 Janssen Cilag S.A. $ 1.881.751,00</t>
  </si>
  <si>
    <t>238 55 19943741-1 Prograf 1 mg - tabletas/cápsulas de liberación no modificada - x 50 Janssen Cilag S.A. $ 188.175,00</t>
  </si>
  <si>
    <t>239 55 19943741-2 Prograf 1 mg - tabletas/cápsulas de liberación no modificada - x 100 Janssen Cilag S.A. $ 376.350,00</t>
  </si>
  <si>
    <t>240 55 20024899-1 Tacrolimus 1 mg - tabletas/cápsulas de liberación no modificada - x 25 Sandoz GMBH $ 94.088,00</t>
  </si>
  <si>
    <t>241 55 20024899-2 Tacrolimus 1 mg - tabletas/cápsulas de liberación no modificada - x 50 Sandoz GMBH $ 188.175,00</t>
  </si>
  <si>
    <t>242 55 20024899-3 Tacrolimus 1 mg - tabletas/cápsulas de liberación no modificada - x 100 Sandoz GMBH $ 376.350,00</t>
  </si>
  <si>
    <t>243 55 20024899-4 Tacrolimus 1 mg - tabletas/cápsulas de liberación no modificada - x 200 Sandoz GMBH $ 752.700,00</t>
  </si>
  <si>
    <t>244 55 20024901-1 Tacrolimus 5 mg - tabletas/cápsulas de liberación no modificada - x 25 Sandoz GMBH $ 470.438,00</t>
  </si>
  <si>
    <t>245 55 20024901-2 Tacrolimus 5 mg - tabletas/cápsulas de liberación no modificada - x 50 Sandoz GMBH $ 940.875,00</t>
  </si>
  <si>
    <t>246 55 20024901-3  Tacrolimus 5 mg - tabletas/cápsulas de liberación no modificada - x 100 Sandoz GMBH $ 1.881.751,00</t>
  </si>
  <si>
    <t>247 55 20024901-4 Tacrolimus 5 mg - tabletas/cápsulas de liberación no modificada - x 200 Sandoz GMBH $ 3.763.502,00</t>
  </si>
  <si>
    <t>248 6 20015482-1 Novoseven 100 KUI - polvo para reconstituir/solución/suspensión inyectable - x 1 Novo Nordisk A/ S $ 3.819.170,00</t>
  </si>
  <si>
    <t>249 6 20021985-1 Novoseven 50 KUI - polvo para reconstituir/solución/suspensión inyectable - x 1 Novo Nordisk A/ S $ 1.909.585,00</t>
  </si>
  <si>
    <t>250 6 20021986-1 Novoseven 250 KUI - polvo para reconstituir/solución/suspensión inyectable - x 1 Novo Nordisk A/ S $ 9.547.926,00</t>
  </si>
  <si>
    <t>251 60a 19977936-2 Avonex 30 μg - polvo para reconstituir/solución/suspensión inyectable - x 4 Biogen Idec Ltd $ 2.244.825,00</t>
  </si>
  <si>
    <t>252 60a 19977936-3 Avonex 30 μg - polvo para reconstituir/solución/suspensión inyectable - x 4 Biogen Idec Ltd $ 2.244.825,00</t>
  </si>
  <si>
    <t>253 60b 19900426-2 Rebif 44 μg - polvo para reconstituir/solución/suspensión inyectable - x 3 Merck Sharp &amp; Dohme Corp $ 590.385,00</t>
  </si>
  <si>
    <t>254 60b 19900426-3 Rebif 44 μg - polvo para reconstituir/solución/suspensión inyectable - x 12 Merck Sharp &amp; Dohme Corp $ 2.361.541,00</t>
  </si>
  <si>
    <t>255 60b 19900426-4 Rebif 44 μg - polvo para reconstituir/solución/suspensión inyectable - x 16 Merck Sharp &amp; Dohme Corp $ 3.148.722,00</t>
  </si>
  <si>
    <t>256 61 19976227-1 Orencia 250 mg - polvo para reconstituir/solución/suspensión inyectable - x 1 Bristol Myers Squibb de Colombia S.A. $ 1.111.367,00</t>
  </si>
  <si>
    <t>257 61 20041743-1 Orencia 125 mg - polvo para reconstituir/solución/suspensión inyectable - x 4 Bristol Myers Squibb de Colombia S.A. $ 2.222.734,00</t>
  </si>
  <si>
    <t>258 61 20041743-2 Orencia 125 mg - polvo para reconstituir/solución/suspensión inyectable - x 4 Bristol Myers Squibb de Colombia S.A. $ 2.222.734,00</t>
  </si>
  <si>
    <t>259 62 19968208-1 Etanar 25 mg - polvo para reconstituir/solución/suspensión inyectable - x 1 La Santé S.A. $ 355.934,00</t>
  </si>
  <si>
    <t>260 62 19968208-2 Etanar 25 mg - polvo para reconstituir/solución/suspensión inyectable - x 4 La Santé S.A. $ 1.423.735,00</t>
  </si>
  <si>
    <t>261 62 19968208-3 Etanar 25 mg - polvo para reconstituir/solución/suspensión inyectable - x 4 La Santé S.A. $ 1.423.735,00</t>
  </si>
  <si>
    <t xml:space="preserve">262 62 19968208-4 Etanar 25 mg - polvo para reconstituir/solución/suspensión inyectable - x 4 La Santé S.A. $ 1.423.735,00 </t>
  </si>
  <si>
    <t>263 62 19968208-5 Etanar 25 mg - polvo para reconstituir/solución/suspensión inyectable - x 4 La Santé S.A. $ 1.423.735,00</t>
  </si>
  <si>
    <t>264 62 19968208-6 Etanar 25 mg - polvo para reconstituir/solución/suspensión inyectable - x 4 La Santé S.A. $ 1.423.735,00</t>
  </si>
  <si>
    <t>265 62 19968208-7 Etanar 25 mg - polvo para reconstituir/solución/suspensión inyectable - x 4 La Santé S.A. $ 1.423.735,00</t>
  </si>
  <si>
    <t>266 62 19968208-8 Etanar 25 mg - polvo para reconstituir/solución/suspensión inyectable - x 4 La Santé S.A. $ 1.423.735,00</t>
  </si>
  <si>
    <t>267 62 19968208-9 Etanar 25 mg - polvo para reconstituir/solución/suspensión inyectable - x 1 La Santé S.A. $ 355.934,00</t>
  </si>
  <si>
    <t>268 62 19978839-10 Enbrel 25 mg - polvo para reconstituir/solución/suspensión inyectable - x 8 Pfizer Inc $ 2.847.471,00</t>
  </si>
  <si>
    <t>269 62 19978839-11 Enbrel 25 mg - polvo para reconstituir/solución/suspensión inyectable - x 12 Pfizer Inc $ 4.271.206,00</t>
  </si>
  <si>
    <t>270 62 19978839-12  Enbrel 25 mg - polvo para reconstituir/solución/suspensión inyectable - x 24 Pfizer Inc $ 8.542.412,00</t>
  </si>
  <si>
    <t>271 62 19978839-4 Enbrel 25 mg - polvo para reconstituir/solución/suspensión inyectable - x 2 Pfizer Inc $ 711.868,00</t>
  </si>
  <si>
    <t>272 62 19978839-5 Enbrel 25 mg - polvo para reconstituir/solución/suspensión inyectable - x 4 Pfizer Inc $ 1.423.735,00</t>
  </si>
  <si>
    <t>273 62 19978839-6 Enbrel 25 mg - polvo para reconstituir/solución/suspensión inyectable - x 12 Pfizer Inc $ 4.271.206,00</t>
  </si>
  <si>
    <t>274 62 19978839-7 Enbrel 25 mg - polvo para reconstituir/solución/suspensión inyectable - x 4 Pfizer Inc $ 1.423.735,00</t>
  </si>
  <si>
    <t>275 62 19978841-1 Enbrel 50 mg - polvo para reconstituir/solución/suspensión inyectable - x 2 Pfizer Inc $ 1.423.735,00</t>
  </si>
  <si>
    <t>276 62 19978841-13 Enbrel 50 mg - polvo para reconstituir/solución/suspensión inyectable - x 4 Pfizer Inc $ 2.847.471,00</t>
  </si>
  <si>
    <t>277 62 19978841-15 Enbrel 50 mg - polvo para reconstituir/solución/suspensión inyectable - x 8 Pfizer Inc $ 5.694.941,00</t>
  </si>
  <si>
    <t>278 62 19978841-16 Enbrel 50 mg - polvo para reconstituir/solución/suspensión Pfizer Inc $ 8.542.412,00</t>
  </si>
  <si>
    <t>279 62 19978841-17 Enbrel 50 mg - polvo para reconstituir/solución/suspensión inyectable - x 24 Pfizer Inc $ 17.084.823,00</t>
  </si>
  <si>
    <t>280 62 19978841-2 Enbrel 50 mg - polvo para reconstituir/solución/suspensión inyectable - x 4 Pfizer Inc $ 2.847.471,00</t>
  </si>
  <si>
    <t>281 62 19978841-3 Enbrel 50 mg - polvo para reconstituir/solución/suspensión inyectable - x 12 Pfizer Inc $ 8.542.412,00</t>
  </si>
  <si>
    <t>282 62 19978841-7 Enbrel 50 mg - polvo para reconstituir/solución/suspensión inyectable - x 4 Pfizer Inc $ 2.847.471,00</t>
  </si>
  <si>
    <t>283 62 19978841-8 Enbrel 50 mg - polvo para reconstituir/solución/suspensión inyectable - x 4 Pfizer Inc $ 2.847.471,00</t>
  </si>
  <si>
    <t>284 62 19978841-9 Enbrel 50 mg - polvo para reconstituir/solución/suspensión inyectable - x 4 Pfizer Inc $ 2.847.471,00</t>
  </si>
  <si>
    <t>285 69 33103-1 Actilyse 50 mg - polvo para reconstituir/solución/suspensión inyectable - x 2 Boehringer Ingelheim $ 2.986.155,00</t>
  </si>
  <si>
    <t>286 69 33103-2 Actilyse 50 mg - polvo para reconstituir/solución/suspensión inyectable - x 2 Boehringer Ingelheim $ 2.986.155,00</t>
  </si>
  <si>
    <t>287 74 19908644-1 Casodex 150 mg - tabletas/cápsulas de liberación no modificada - x 28 Astrazeneca Colombia S.A.S. $ 313.004,00</t>
  </si>
  <si>
    <t>288 74 19908644-3 Casodex 150 mg - tabletas/cápsulas de liberación no modificada - x 28 Astrazeneca Colombia S.A.S. $ 313.004,00</t>
  </si>
  <si>
    <t>289 74 19916203-1 Lutamidal 150 mg - tabletas/cápsulas de liberación no modificada - x 5 Monte Verde S.A. $ 55.894,00</t>
  </si>
  <si>
    <t>290 74 19916203-10 Lutamidal 150 mg - tabletas/cápsulas de liberación no modificada - x 21 Monte Verde S.A. $ 234.753,00</t>
  </si>
  <si>
    <t>291 74 19916203-11 Lutamidal 150 mg - tabletas/cápsulas de liberación no modificada - x 28 Monte Verde S.A. $ 313.004,00</t>
  </si>
  <si>
    <t>292 74 19916203-12 Lutamidal 150 mg - tabletas/cápsulas de liberación no modificada - x 10 Monte Verde S.A. $ 111.787,00</t>
  </si>
  <si>
    <t>293 74 19916203-13 Lutamidal 150 mg - tabletas/cápsulas de liberación no modificada - x 20 Monte Verde S.A. $ 223.574,00</t>
  </si>
  <si>
    <t>294 74 19916203-14 Lutamidal 150 mg - tabletas/cápsulas de liberación no modificada - x 30 Monte Verde S.A. $ 335.361,00</t>
  </si>
  <si>
    <t>295 74 19916203-15 Lutamidal 150 mg - tabletas/cápsulas de liberación no modificada - x 40 Monte Verde S.A. $ 447.148,00</t>
  </si>
  <si>
    <t>296 74 19916203-16 Lutamidal 150 mg - tabletas/cápsulas de liberación no modificada - x 50 Monte Verde S.A. $ 558.936,00</t>
  </si>
  <si>
    <t>297 74 19916203-17 Lutamidal 150 mg - tabletas/cápsulas de liberación no modificada - x 14 Monte Verde S.A. $ 156.502,00</t>
  </si>
  <si>
    <t>298 74 19916203-19 Lutamidal 150 mg - tabletas/cápsulas de liberación no modificada - x 42 Monte Verde S.A. $ 469.506,00</t>
  </si>
  <si>
    <t>299 74 19916203-2 Lutamidal 150 mg - tabletas/cápsulas de liberación no modificada - x 10 Monte Verde S.A. $ 111.787,00</t>
  </si>
  <si>
    <t>300 74 19916203-20 Lutamidal 150 mg - tabletas/cápsulas de liberación no modificada - x 56 Monte Verde S.A. $ 626.008,00</t>
  </si>
  <si>
    <t>301 74 19916203-21 Lutamidal 150 mg - tabletas/cápsulas de liberación no modificada - x 70 Monte Verde S.A. $ 782.510,00</t>
  </si>
  <si>
    <t>302 74 19916203-22 Lutamidal 150 mg - tabletas/cápsulas de liberación no modificada - x 7 Monte Verde S.A. $ 78.251,00</t>
  </si>
  <si>
    <t>303 74 19916203-23 Lutamidal 150 mg - tabletas/cápsulas de liberación no modificada - x 10 Monte Verde S.A. $ 111.787,00</t>
  </si>
  <si>
    <t>304 74 19916203-24 Lutamidal 150 mg - tabletas/cápsulas de liberación no modificada - x 14 Monte Verde S.A. $ 156.502,00</t>
  </si>
  <si>
    <t>305 74 19916203-25 Lutamidal 150 mg - tabletas/cápsulas de liberación no modificada - x 20 Monte Verde S.A. $ 223.574,00</t>
  </si>
  <si>
    <t>306 74 19916203-27 Lutamidal 150 mg - tabletas/cápsulas de liberación no modificada - x 30 Monte Verde S.A. $ 335.361,00</t>
  </si>
  <si>
    <t>307 74 19916203-28 Lutamidal 150 mg - tabletas/cápsulas de liberación no modificada - x 42 Monte Verde S.A. $ 469.506,00</t>
  </si>
  <si>
    <t>308 74 19916203-29 Lutamidal 150 mg - tabletas/cápsulas de liberación no modificada - x 64 Monte Verde S.A. $ 715.438,00</t>
  </si>
  <si>
    <t>309 74 19916203-3 Lutamidal 150 mg - tabletas/cápsulas de liberación no modificada - x 14 Monte Verde S.A. $ 156.502,00</t>
  </si>
  <si>
    <t>310 74 19916203-4 Lutamidal 150 mg - tabletas/cápsulas de liberación no modificada - x 7 Monte Verde S.A. $ 78.251,00</t>
  </si>
  <si>
    <t>311 74 19916203-5 Lutamidal 150 mg - tabletas/cápsulas de liberación no modificada - x 5 Monte Verde S.A. $ 55.894,00</t>
  </si>
  <si>
    <t>312 74 19916203-6 Lutamidal 150 mg - tabletas/cápsulas de liberación no modificada - x 10 Monte Verde S.A. $ 111.787,00</t>
  </si>
  <si>
    <t>313 74 19916203-7 Lutamidal 150 mg - tabletas/cápsulas de liberación no modificada - x 15 Monte Verde S.A. $ 167.681,00</t>
  </si>
  <si>
    <t>314 74 19916203-8 Lutamidal 150 mg - tabletas/cápsulas de liberación no modificada - x 7 Monte Verde S.A. $ 78.251,00</t>
  </si>
  <si>
    <t>315 74 19916203-9 Lutamidal 150 mg - tabletas/cápsulas de liberación no modificada - x 14 Monte Verde S.A. $ 156.502,00</t>
  </si>
  <si>
    <t>316 74 201198-1 Casodex 50 mg - tabletas/cápsulas de liberación no modificada - x 28 Astrazeneca UK Ltd $ 104.335,00</t>
  </si>
  <si>
    <t>317 74 201198-3 Casodex 50 mg - tabletas/cápsulas de liberación no modificada - x 28 Astrazeneca UK Ltd $ 104.335,00</t>
  </si>
  <si>
    <t>318 74 229986-1 Lutamidal 50 mg - tabletas/cápsulas de liberación no modificada - x 10 Monte Verde S.A. $ 37.262,00</t>
  </si>
  <si>
    <t>319 74 229986-2 Lutamidal 50 mg - tabletas/cápsulas de liberación no modificada - x 14 Monte Verde S.A. $ 52.167,00</t>
  </si>
  <si>
    <t>320 74 229986-4 Lutamidal 50 mg - tabletas/cápsulas de liberación no modificada - x 30 Monte Verde S.A. $ 111.787,00</t>
  </si>
  <si>
    <t>321 74 229986-5 Lutamidal 50 mg - tabletas/cápsulas de liberación no modificada - x 7 Monte Verde S.A. $ 26.084,00</t>
  </si>
  <si>
    <t>322 78 19993896-1 Pradaxa 75 mg - tabletas/cápsulas de liberación no modificada - x 10 Boehringer Ingelheim $ 23.134,00</t>
  </si>
  <si>
    <t>323 78 19993896-2 Pradaxa 75 mg - tabletas/cápsulas de liberación no modificada - x 30 Boehringer Ingelheim $ 69.403,00</t>
  </si>
  <si>
    <t>324 78 19993897-1 Pradaxa 110 mg - tabletas/cápsulas de liberación no modificada - x 10 Boehringer Ingelheim $ 33.930,00</t>
  </si>
  <si>
    <t>325 80 19964303-1 Exjade 125 mg - tabletas/cápsulas de liberación no modificada - x 28 Novartis Pharma A.G $ 497.484,00</t>
  </si>
  <si>
    <t>326 80 19964303-2 Exjade 125 mg - tabletas/cápsulas de liberación no modificada - x 28 Novartis Pharma A.G $ 497.484,00</t>
  </si>
  <si>
    <t>327 80 19964304-2 Exjade 250 mg - tabletas/cápsulas de liberación no modificada - x 28 Novartis Pharma A.G $ 994.968,00</t>
  </si>
  <si>
    <t>328 80 19964305-1 Exjade 500 mg - tabletas/cápsulas de liberación no modificada - x 28 Novartis Pharma A.G $ 1.989.937,00</t>
  </si>
  <si>
    <t>329 84 19903238-1 Aromasin 25 mg - tabletas/cápsulas de liberación no modificada - x 15 Pfizer Inc $ 88.367,00</t>
  </si>
  <si>
    <t>330 84 19903238-5 Aromasin 25 mg - tabletas/cápsulas de liberación no modificada - x 10 Pfizer Inc $ 58.911,00</t>
  </si>
  <si>
    <t>331 84 20044695-1 Hb Oncofeme 25 mg - tabletas/cápsulas de liberación no modificada - x 30 HB Human Bioscience S.A.S. $ 176.734,00</t>
  </si>
  <si>
    <t>332 84 20047845-1 Exemestin 20 mg - tabletas/cápsulas de liberación no modificada - x 30 Welfare Care S.A.S.. $ 141.387,00</t>
  </si>
  <si>
    <t>333 87 19955642-3 Faslodex 250 mg - polvo para reconstituir/solución/suspensión inyectable - x 2 Astrazeneca Colombia S.A.S. $ 2.105.021,00</t>
  </si>
  <si>
    <t xml:space="preserve">169 23 19956000-1 Avastin 100 mg - x 1 Roche </t>
  </si>
  <si>
    <t xml:space="preserve">160 17a 20010363-1 Mabthera 500 mg - x 1 Roche </t>
  </si>
  <si>
    <t>282 62 19978841-7 Enbrel 50 mg - x 4 Pfizer</t>
  </si>
  <si>
    <t>163 18 19903070-1 Herceptin 440 mg - x 1 Roche</t>
  </si>
  <si>
    <t xml:space="preserve">2 10 19941419-2 Forteo 600 Vial - x 1 Eli Lilly </t>
  </si>
  <si>
    <t xml:space="preserve">ID  | ID MERCADO | CUM | MEDICAMENTO | TITULAR </t>
  </si>
  <si>
    <t>VMRproyC3/17(1)</t>
  </si>
  <si>
    <t>PMVcirc1/17(2)</t>
  </si>
  <si>
    <t>PUPP(3)</t>
  </si>
  <si>
    <t>VentSisU2016</t>
  </si>
  <si>
    <t>VentSisCOP2016</t>
  </si>
  <si>
    <t xml:space="preserve">ID ID MERCADO CUM MEDICAMENTO TITULAR </t>
  </si>
  <si>
    <t>(1) Valor Máximo de Reconocimiento y Pago por FOSYGA-ADRES (Recobro) - Muestra 5 CUM de 333 incluidos en Art.4° del nuevo proyecto Circular03/2017</t>
  </si>
  <si>
    <t>(3) Precio Unitario Promedio de la Presentación PUPP según  reportes a SISMED del año 2016 (TotalVentasCOP/TotalVentasU CanalesIns+Com)</t>
  </si>
  <si>
    <t>DeterioroEstim(4)</t>
  </si>
  <si>
    <r>
      <t xml:space="preserve">Esta cifra supera el Ahorro básico estimado con Art.1 y Art.2 que es de COP </t>
    </r>
    <r>
      <rPr>
        <b/>
        <sz val="10"/>
        <color rgb="FFFF0000"/>
        <rFont val="Arial Narrow"/>
        <family val="2"/>
      </rPr>
      <t>100.218 millones</t>
    </r>
    <r>
      <rPr>
        <b/>
        <sz val="10"/>
        <rFont val="Arial Narrow"/>
        <family val="2"/>
      </rPr>
      <t>==&gt;</t>
    </r>
  </si>
  <si>
    <t>DETERIORO por VMR con 5 CUM de 333 en Art.4° nuevo Proyecto de Circular 03 de 2017</t>
  </si>
  <si>
    <t>(2) Precio Máximo de Venta (PMV) de Circular 01 de 2017 cuando estos productos estaban en régimen de Control Directo (antes de proyectoCircular03/2017)</t>
  </si>
  <si>
    <r>
      <t xml:space="preserve">(4) DETERIORO estimado anual con VMR Circular03/2017 (VMR menos PUPPreportado X Unidades de 2016) </t>
    </r>
    <r>
      <rPr>
        <b/>
        <sz val="10"/>
        <color rgb="FF7030A0"/>
        <rFont val="Arial Narrow"/>
        <family val="2"/>
      </rPr>
      <t>Muestra de solo 5 de 333 CUM incluidos en C3/17!</t>
    </r>
  </si>
  <si>
    <t>(1) Valor Máximo de Reconocimiento y Pago por FOSYGA-ADRES (Recobro) - Muestra 33 CUM de 333 incluidos en Art.4° del nuevo proyecto Circular03/2017</t>
  </si>
  <si>
    <t xml:space="preserve">256 61 19976227-1 Orencia 250 mg - x 1 Bristol Myers Squibb </t>
  </si>
  <si>
    <t xml:space="preserve">265 62 19968208-7 Etanar 25 mg - x 4 La Santé </t>
  </si>
  <si>
    <t xml:space="preserve">177 26 19905280-1 Remicade 100 mg - x 1 Janssen </t>
  </si>
  <si>
    <t xml:space="preserve">202 4 226747-4 Feiba 500 U - x 1 Baxter </t>
  </si>
  <si>
    <t xml:space="preserve">196 38 19953339-1 Xolair 150 mg - x 1 Novartis </t>
  </si>
  <si>
    <t>189 32c 19999772-1 Revlimid 25 mg - x 21 Celgene</t>
  </si>
  <si>
    <t xml:space="preserve">176 25 202595-2 Betaferon. 250 μg - x 15 Bayer </t>
  </si>
  <si>
    <t>161 17a 226777-1 Mabthera 100 mg - x 2 Roche</t>
  </si>
  <si>
    <t>36 116 19953202-7 Lyrica 75 mg - x 30 Pfizer</t>
  </si>
  <si>
    <t>226 53 19988218-8 Tasigna 200 mg - x 120 Novartis</t>
  </si>
  <si>
    <t xml:space="preserve">197 4 20007747-1 Feiba 1000 U - x 1 Baxter </t>
  </si>
  <si>
    <t xml:space="preserve">129 120 19985986-4 Exelon 27 mg -x 30 Novartis </t>
  </si>
  <si>
    <t xml:space="preserve">333 87 19955642-3 Faslodex 250 mg - x 2 Astrazeneca </t>
  </si>
  <si>
    <t>178 27 20006016-1 Tysabri 300 mg - x 1 Biogen Idec</t>
  </si>
  <si>
    <t xml:space="preserve">135 120 19985987-4 Exelon 18 mg - x 30 Novartis </t>
  </si>
  <si>
    <t xml:space="preserve">167 20 19971195-2 Nexavar 200 mg - x 60 Bayer </t>
  </si>
  <si>
    <t xml:space="preserve">249 6 20021985-1 Novoseven 50 KUI - x 1 Novo Nordisk </t>
  </si>
  <si>
    <t xml:space="preserve">150 133a 19935850-1 Immunate 500/400 UI - x 1 Baxter </t>
  </si>
  <si>
    <t xml:space="preserve">114 119c 20029235-1 Xarelto 20 mg - x 14 Bayer </t>
  </si>
  <si>
    <t xml:space="preserve">112 119b 20029236-1 Xarelto 15 mg - x 14 Bayer </t>
  </si>
  <si>
    <t xml:space="preserve">118 120 19985874-4 Exelon 9 mg - x 30 Novartis </t>
  </si>
  <si>
    <t xml:space="preserve">234 53 20025951-7 Tasigna 150 mg - x 120 Novartis </t>
  </si>
  <si>
    <t xml:space="preserve">258 61 20041743-2 Orencia 125 mg - x 4 Bristol Myers Squibb </t>
  </si>
  <si>
    <t xml:space="preserve">211 46 19983585-1 Prograf 5 mg - x 50 Janssen </t>
  </si>
  <si>
    <t xml:space="preserve">148 128b 45122-1 Botox 100 U - x 1 Allergan </t>
  </si>
  <si>
    <t xml:space="preserve">209 46 19983583-1 Prograf 1 mg - x 50 Janssen </t>
  </si>
  <si>
    <t xml:space="preserve">252 60a 19977936-3 Avonex 30 μg -  x 4 Biogen Idec </t>
  </si>
  <si>
    <t xml:space="preserve">115 119c 20029235-2 Xarelto 20 mg -  x 28 Bayer </t>
  </si>
  <si>
    <r>
      <t xml:space="preserve">El mismo N° de unidades de 2016 x PMV le costarán al sistema  COP </t>
    </r>
    <r>
      <rPr>
        <b/>
        <sz val="10"/>
        <color rgb="FFFF0000"/>
        <rFont val="Arial Narrow"/>
        <family val="2"/>
      </rPr>
      <t>1.061.655.258.206 millones</t>
    </r>
    <r>
      <rPr>
        <b/>
        <sz val="10"/>
        <rFont val="Arial Narrow"/>
        <family val="2"/>
      </rPr>
      <t>=Diferencia=&gt;</t>
    </r>
  </si>
  <si>
    <t>SobrecostoEstim(4)</t>
  </si>
  <si>
    <r>
      <t xml:space="preserve">(4) Sobrecosto estimado con VMR Circular03/2017 (VMR menos PUPP reportado x Unidades de 2016) </t>
    </r>
    <r>
      <rPr>
        <b/>
        <sz val="10"/>
        <color rgb="FF7030A0"/>
        <rFont val="Arial Narrow"/>
        <family val="2"/>
      </rPr>
      <t>¿Cuánto de esta diferencia tomarán los laboratorios?</t>
    </r>
  </si>
  <si>
    <t>SOBRECOSTO por VMR con 33 CUM de 333 en Art.4° nuevo Proyecto de Circular 03 de 2017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</si>
</sst>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4"/>
      <color rgb="FFFFFF00"/>
      <name val="Arial"/>
      <family val="2"/>
    </font>
    <font>
      <b/>
      <sz val="12"/>
      <color rgb="FF00FFFF"/>
      <name val="Arial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sz val="8"/>
      <color indexed="8"/>
      <name val="Arial Narrow"/>
      <family val="2"/>
    </font>
    <font>
      <b/>
      <sz val="10"/>
      <color rgb="FF0070C0"/>
      <name val="Arial Narrow"/>
      <family val="2"/>
    </font>
    <font>
      <b/>
      <sz val="10"/>
      <color rgb="FF7030A0"/>
      <name val="Arial Narrow"/>
      <family val="2"/>
    </font>
    <font>
      <u/>
      <sz val="11"/>
      <color theme="10"/>
      <name val="Calibri"/>
      <family val="2"/>
    </font>
    <font>
      <u/>
      <sz val="6"/>
      <color theme="10"/>
      <name val="Arial Narrow"/>
      <family val="2"/>
    </font>
    <font>
      <b/>
      <sz val="10"/>
      <color rgb="FF00206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8" fontId="1" fillId="0" borderId="0" xfId="0" applyNumberFormat="1" applyFont="1"/>
    <xf numFmtId="38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2" borderId="0" xfId="0" applyFont="1" applyFill="1"/>
    <xf numFmtId="3" fontId="1" fillId="2" borderId="0" xfId="0" applyNumberFormat="1" applyFont="1" applyFill="1"/>
    <xf numFmtId="3" fontId="2" fillId="0" borderId="0" xfId="0" applyNumberFormat="1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38" fontId="1" fillId="0" borderId="0" xfId="0" applyNumberFormat="1" applyFont="1" applyBorder="1"/>
    <xf numFmtId="3" fontId="2" fillId="0" borderId="1" xfId="0" applyNumberFormat="1" applyFont="1" applyBorder="1"/>
    <xf numFmtId="3" fontId="2" fillId="2" borderId="1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/>
    <xf numFmtId="3" fontId="2" fillId="0" borderId="0" xfId="0" applyNumberFormat="1" applyFont="1" applyBorder="1"/>
    <xf numFmtId="0" fontId="3" fillId="0" borderId="2" xfId="0" applyFont="1" applyBorder="1" applyAlignment="1">
      <alignment horizontal="right"/>
    </xf>
    <xf numFmtId="0" fontId="2" fillId="0" borderId="3" xfId="0" applyFont="1" applyBorder="1"/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1" fillId="0" borderId="6" xfId="0" applyFont="1" applyBorder="1"/>
    <xf numFmtId="3" fontId="1" fillId="0" borderId="7" xfId="0" applyNumberFormat="1" applyFont="1" applyBorder="1"/>
    <xf numFmtId="0" fontId="1" fillId="2" borderId="6" xfId="0" applyFont="1" applyFill="1" applyBorder="1"/>
    <xf numFmtId="3" fontId="1" fillId="2" borderId="7" xfId="0" applyNumberFormat="1" applyFont="1" applyFill="1" applyBorder="1"/>
    <xf numFmtId="3" fontId="1" fillId="0" borderId="9" xfId="0" applyNumberFormat="1" applyFont="1" applyBorder="1"/>
    <xf numFmtId="0" fontId="2" fillId="0" borderId="8" xfId="0" applyFont="1" applyBorder="1"/>
    <xf numFmtId="0" fontId="2" fillId="0" borderId="10" xfId="0" applyFont="1" applyBorder="1"/>
    <xf numFmtId="0" fontId="1" fillId="0" borderId="11" xfId="0" applyFont="1" applyBorder="1"/>
    <xf numFmtId="3" fontId="1" fillId="0" borderId="11" xfId="0" applyNumberFormat="1" applyFont="1" applyBorder="1"/>
    <xf numFmtId="38" fontId="1" fillId="0" borderId="11" xfId="0" applyNumberFormat="1" applyFont="1" applyBorder="1"/>
    <xf numFmtId="3" fontId="1" fillId="0" borderId="12" xfId="0" applyNumberFormat="1" applyFont="1" applyBorder="1"/>
    <xf numFmtId="3" fontId="2" fillId="0" borderId="13" xfId="0" applyNumberFormat="1" applyFont="1" applyBorder="1" applyAlignment="1">
      <alignment horizontal="right"/>
    </xf>
    <xf numFmtId="3" fontId="2" fillId="0" borderId="14" xfId="0" applyNumberFormat="1" applyFont="1" applyBorder="1"/>
    <xf numFmtId="3" fontId="2" fillId="2" borderId="14" xfId="0" applyNumberFormat="1" applyFont="1" applyFill="1" applyBorder="1"/>
    <xf numFmtId="0" fontId="2" fillId="0" borderId="15" xfId="0" applyFont="1" applyBorder="1" applyAlignment="1">
      <alignment horizontal="right"/>
    </xf>
    <xf numFmtId="0" fontId="1" fillId="0" borderId="16" xfId="0" applyFont="1" applyBorder="1"/>
    <xf numFmtId="3" fontId="1" fillId="0" borderId="16" xfId="0" applyNumberFormat="1" applyFont="1" applyBorder="1"/>
    <xf numFmtId="0" fontId="1" fillId="2" borderId="16" xfId="0" applyFont="1" applyFill="1" applyBorder="1"/>
    <xf numFmtId="38" fontId="2" fillId="0" borderId="17" xfId="0" applyNumberFormat="1" applyFont="1" applyBorder="1" applyAlignment="1">
      <alignment horizontal="right"/>
    </xf>
    <xf numFmtId="38" fontId="2" fillId="0" borderId="18" xfId="0" applyNumberFormat="1" applyFont="1" applyBorder="1"/>
    <xf numFmtId="38" fontId="2" fillId="2" borderId="18" xfId="0" applyNumberFormat="1" applyFont="1" applyFill="1" applyBorder="1"/>
    <xf numFmtId="38" fontId="2" fillId="0" borderId="19" xfId="0" applyNumberFormat="1" applyFont="1" applyBorder="1"/>
    <xf numFmtId="0" fontId="1" fillId="4" borderId="6" xfId="0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/>
    <xf numFmtId="3" fontId="2" fillId="4" borderId="14" xfId="0" applyNumberFormat="1" applyFont="1" applyFill="1" applyBorder="1"/>
    <xf numFmtId="38" fontId="2" fillId="4" borderId="18" xfId="0" applyNumberFormat="1" applyFont="1" applyFill="1" applyBorder="1"/>
    <xf numFmtId="0" fontId="1" fillId="4" borderId="16" xfId="0" applyFont="1" applyFill="1" applyBorder="1"/>
    <xf numFmtId="3" fontId="1" fillId="4" borderId="7" xfId="0" applyNumberFormat="1" applyFont="1" applyFill="1" applyBorder="1"/>
    <xf numFmtId="0" fontId="2" fillId="4" borderId="8" xfId="0" applyFont="1" applyFill="1" applyBorder="1"/>
    <xf numFmtId="0" fontId="2" fillId="4" borderId="0" xfId="0" applyFont="1" applyFill="1" applyBorder="1"/>
    <xf numFmtId="3" fontId="2" fillId="4" borderId="0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38" fontId="2" fillId="0" borderId="1" xfId="0" applyNumberFormat="1" applyFont="1" applyBorder="1"/>
    <xf numFmtId="0" fontId="1" fillId="5" borderId="1" xfId="0" applyFont="1" applyFill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38" fontId="2" fillId="5" borderId="1" xfId="0" applyNumberFormat="1" applyFont="1" applyFill="1" applyBorder="1"/>
    <xf numFmtId="0" fontId="1" fillId="5" borderId="6" xfId="0" applyFont="1" applyFill="1" applyBorder="1"/>
    <xf numFmtId="3" fontId="1" fillId="5" borderId="7" xfId="0" applyNumberFormat="1" applyFont="1" applyFill="1" applyBorder="1"/>
    <xf numFmtId="3" fontId="2" fillId="5" borderId="14" xfId="0" applyNumberFormat="1" applyFont="1" applyFill="1" applyBorder="1"/>
    <xf numFmtId="0" fontId="1" fillId="5" borderId="16" xfId="0" applyFont="1" applyFill="1" applyBorder="1"/>
    <xf numFmtId="3" fontId="1" fillId="5" borderId="16" xfId="0" applyNumberFormat="1" applyFont="1" applyFill="1" applyBorder="1"/>
    <xf numFmtId="38" fontId="2" fillId="5" borderId="18" xfId="0" applyNumberFormat="1" applyFont="1" applyFill="1" applyBorder="1"/>
    <xf numFmtId="0" fontId="2" fillId="0" borderId="6" xfId="0" applyFont="1" applyBorder="1"/>
    <xf numFmtId="0" fontId="2" fillId="5" borderId="6" xfId="0" applyFont="1" applyFill="1" applyBorder="1"/>
    <xf numFmtId="0" fontId="2" fillId="2" borderId="6" xfId="0" applyFont="1" applyFill="1" applyBorder="1"/>
    <xf numFmtId="1" fontId="1" fillId="0" borderId="0" xfId="0" applyNumberFormat="1" applyFont="1"/>
    <xf numFmtId="0" fontId="6" fillId="0" borderId="1" xfId="0" applyFont="1" applyBorder="1"/>
    <xf numFmtId="0" fontId="6" fillId="2" borderId="1" xfId="0" applyFont="1" applyFill="1" applyBorder="1"/>
    <xf numFmtId="0" fontId="7" fillId="0" borderId="1" xfId="0" applyFont="1" applyBorder="1"/>
    <xf numFmtId="0" fontId="7" fillId="2" borderId="1" xfId="0" applyFont="1" applyFill="1" applyBorder="1"/>
    <xf numFmtId="4" fontId="8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3" fillId="0" borderId="22" xfId="0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38" fontId="2" fillId="0" borderId="25" xfId="0" applyNumberFormat="1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4" fontId="2" fillId="0" borderId="1" xfId="0" applyNumberFormat="1" applyFont="1" applyBorder="1"/>
    <xf numFmtId="3" fontId="1" fillId="0" borderId="14" xfId="0" applyNumberFormat="1" applyFont="1" applyBorder="1"/>
    <xf numFmtId="4" fontId="8" fillId="6" borderId="0" xfId="0" applyNumberFormat="1" applyFont="1" applyFill="1"/>
    <xf numFmtId="3" fontId="1" fillId="5" borderId="14" xfId="0" applyNumberFormat="1" applyFont="1" applyFill="1" applyBorder="1"/>
    <xf numFmtId="4" fontId="2" fillId="5" borderId="1" xfId="0" applyNumberFormat="1" applyFont="1" applyFill="1" applyBorder="1"/>
    <xf numFmtId="3" fontId="9" fillId="0" borderId="23" xfId="0" applyNumberFormat="1" applyFont="1" applyBorder="1" applyAlignment="1">
      <alignment horizontal="right"/>
    </xf>
    <xf numFmtId="4" fontId="9" fillId="5" borderId="1" xfId="0" applyNumberFormat="1" applyFont="1" applyFill="1" applyBorder="1"/>
    <xf numFmtId="4" fontId="9" fillId="0" borderId="1" xfId="0" applyNumberFormat="1" applyFont="1" applyBorder="1"/>
    <xf numFmtId="4" fontId="10" fillId="5" borderId="1" xfId="0" applyNumberFormat="1" applyFont="1" applyFill="1" applyBorder="1"/>
    <xf numFmtId="0" fontId="1" fillId="5" borderId="7" xfId="0" applyFont="1" applyFill="1" applyBorder="1"/>
    <xf numFmtId="0" fontId="2" fillId="0" borderId="28" xfId="0" applyFont="1" applyBorder="1"/>
    <xf numFmtId="0" fontId="2" fillId="0" borderId="29" xfId="0" applyFont="1" applyBorder="1"/>
    <xf numFmtId="4" fontId="2" fillId="0" borderId="29" xfId="0" applyNumberFormat="1" applyFont="1" applyBorder="1"/>
    <xf numFmtId="4" fontId="9" fillId="0" borderId="29" xfId="0" applyNumberFormat="1" applyFont="1" applyBorder="1"/>
    <xf numFmtId="3" fontId="1" fillId="0" borderId="30" xfId="0" applyNumberFormat="1" applyFont="1" applyBorder="1"/>
    <xf numFmtId="38" fontId="2" fillId="0" borderId="31" xfId="0" applyNumberFormat="1" applyFont="1" applyBorder="1"/>
    <xf numFmtId="3" fontId="1" fillId="0" borderId="32" xfId="0" applyNumberFormat="1" applyFont="1" applyBorder="1"/>
    <xf numFmtId="3" fontId="1" fillId="0" borderId="33" xfId="0" applyNumberFormat="1" applyFont="1" applyBorder="1"/>
    <xf numFmtId="0" fontId="2" fillId="0" borderId="34" xfId="0" applyFont="1" applyBorder="1"/>
    <xf numFmtId="0" fontId="2" fillId="0" borderId="35" xfId="0" applyFont="1" applyBorder="1"/>
    <xf numFmtId="4" fontId="2" fillId="0" borderId="35" xfId="0" applyNumberFormat="1" applyFont="1" applyBorder="1"/>
    <xf numFmtId="4" fontId="9" fillId="0" borderId="35" xfId="0" applyNumberFormat="1" applyFont="1" applyBorder="1"/>
    <xf numFmtId="3" fontId="1" fillId="0" borderId="36" xfId="0" applyNumberFormat="1" applyFont="1" applyBorder="1"/>
    <xf numFmtId="38" fontId="2" fillId="0" borderId="37" xfId="0" applyNumberFormat="1" applyFont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0" fontId="2" fillId="0" borderId="40" xfId="0" applyFont="1" applyFill="1" applyBorder="1"/>
    <xf numFmtId="4" fontId="2" fillId="0" borderId="40" xfId="0" applyNumberFormat="1" applyFont="1" applyFill="1" applyBorder="1"/>
    <xf numFmtId="4" fontId="9" fillId="0" borderId="40" xfId="0" applyNumberFormat="1" applyFont="1" applyFill="1" applyBorder="1"/>
    <xf numFmtId="3" fontId="1" fillId="0" borderId="40" xfId="0" applyNumberFormat="1" applyFont="1" applyFill="1" applyBorder="1"/>
    <xf numFmtId="38" fontId="2" fillId="0" borderId="40" xfId="0" applyNumberFormat="1" applyFont="1" applyFill="1" applyBorder="1"/>
    <xf numFmtId="0" fontId="1" fillId="0" borderId="40" xfId="0" applyFont="1" applyFill="1" applyBorder="1"/>
    <xf numFmtId="0" fontId="12" fillId="0" borderId="41" xfId="1" applyFont="1" applyFill="1" applyBorder="1" applyAlignment="1" applyProtection="1"/>
    <xf numFmtId="0" fontId="1" fillId="0" borderId="42" xfId="0" applyFont="1" applyFill="1" applyBorder="1"/>
    <xf numFmtId="3" fontId="2" fillId="0" borderId="0" xfId="0" applyNumberFormat="1" applyFont="1"/>
    <xf numFmtId="38" fontId="2" fillId="0" borderId="0" xfId="0" applyNumberFormat="1" applyFont="1"/>
    <xf numFmtId="0" fontId="2" fillId="0" borderId="6" xfId="0" applyFont="1" applyFill="1" applyBorder="1"/>
    <xf numFmtId="4" fontId="6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3" fontId="13" fillId="0" borderId="1" xfId="0" applyNumberFormat="1" applyFont="1" applyBorder="1"/>
    <xf numFmtId="3" fontId="2" fillId="0" borderId="14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38" fontId="6" fillId="0" borderId="17" xfId="0" applyNumberFormat="1" applyFont="1" applyBorder="1" applyAlignment="1">
      <alignment horizontal="right"/>
    </xf>
    <xf numFmtId="38" fontId="6" fillId="0" borderId="18" xfId="0" applyNumberFormat="1" applyFont="1" applyBorder="1"/>
    <xf numFmtId="0" fontId="7" fillId="0" borderId="8" xfId="0" applyFont="1" applyBorder="1"/>
    <xf numFmtId="0" fontId="13" fillId="0" borderId="8" xfId="0" applyFont="1" applyBorder="1"/>
    <xf numFmtId="0" fontId="6" fillId="0" borderId="10" xfId="0" applyFont="1" applyBorder="1"/>
    <xf numFmtId="0" fontId="3" fillId="0" borderId="6" xfId="0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1" fillId="0" borderId="8" xfId="0" applyFont="1" applyBorder="1"/>
    <xf numFmtId="4" fontId="1" fillId="0" borderId="0" xfId="0" applyNumberFormat="1" applyFont="1" applyBorder="1"/>
    <xf numFmtId="0" fontId="1" fillId="0" borderId="9" xfId="0" applyFont="1" applyBorder="1"/>
    <xf numFmtId="4" fontId="1" fillId="0" borderId="11" xfId="0" applyNumberFormat="1" applyFont="1" applyBorder="1"/>
    <xf numFmtId="0" fontId="1" fillId="0" borderId="12" xfId="0" applyFont="1" applyBorder="1"/>
    <xf numFmtId="38" fontId="6" fillId="2" borderId="19" xfId="0" applyNumberFormat="1" applyFont="1" applyFill="1" applyBorder="1"/>
    <xf numFmtId="0" fontId="7" fillId="0" borderId="0" xfId="0" applyFont="1" applyBorder="1" applyAlignment="1">
      <alignment horizontal="right"/>
    </xf>
    <xf numFmtId="4" fontId="6" fillId="0" borderId="1" xfId="0" applyNumberFormat="1" applyFont="1" applyBorder="1"/>
    <xf numFmtId="4" fontId="13" fillId="0" borderId="1" xfId="0" applyNumberFormat="1" applyFont="1" applyBorder="1"/>
    <xf numFmtId="38" fontId="6" fillId="6" borderId="19" xfId="0" applyNumberFormat="1" applyFont="1" applyFill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EAEAEA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d-informatica.net/FMC_CMCB/VeeduriaCiudadana/VCACELAPSS/RegulacionPreciosMedicamentos/OBSERVAMED_FMC_ProyectoCircular03de2017_AhorroBasicoArt2_80CUM_30ago17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21"/>
  <sheetViews>
    <sheetView workbookViewId="0"/>
  </sheetViews>
  <sheetFormatPr baseColWidth="10" defaultRowHeight="12.75"/>
  <cols>
    <col min="1" max="1" width="106.5703125" style="1" customWidth="1"/>
    <col min="2" max="2" width="11.42578125" style="2"/>
    <col min="3" max="16384" width="11.42578125" style="1"/>
  </cols>
  <sheetData>
    <row r="1" spans="1:2">
      <c r="A1" s="1" t="s">
        <v>0</v>
      </c>
    </row>
    <row r="2" spans="1:2">
      <c r="A2" s="1" t="s">
        <v>1</v>
      </c>
      <c r="B2" s="2">
        <v>938667</v>
      </c>
    </row>
    <row r="3" spans="1:2">
      <c r="A3" s="1" t="s">
        <v>2</v>
      </c>
      <c r="B3" s="2">
        <v>938667</v>
      </c>
    </row>
    <row r="4" spans="1:2">
      <c r="A4" s="1" t="s">
        <v>3</v>
      </c>
      <c r="B4" s="2">
        <v>576874</v>
      </c>
    </row>
    <row r="5" spans="1:2">
      <c r="A5" s="1" t="s">
        <v>4</v>
      </c>
      <c r="B5" s="2">
        <v>91150</v>
      </c>
    </row>
    <row r="6" spans="1:2">
      <c r="A6" s="1" t="s">
        <v>5</v>
      </c>
      <c r="B6" s="2">
        <v>60767</v>
      </c>
    </row>
    <row r="7" spans="1:2">
      <c r="A7" s="1" t="s">
        <v>6</v>
      </c>
      <c r="B7" s="2">
        <v>121534</v>
      </c>
    </row>
    <row r="8" spans="1:2">
      <c r="A8" s="1" t="s">
        <v>7</v>
      </c>
      <c r="B8" s="2">
        <v>6883976</v>
      </c>
    </row>
    <row r="9" spans="1:2">
      <c r="A9" s="1" t="s">
        <v>8</v>
      </c>
      <c r="B9" s="2">
        <v>50617</v>
      </c>
    </row>
    <row r="10" spans="1:2">
      <c r="A10" s="1" t="s">
        <v>9</v>
      </c>
      <c r="B10" s="2">
        <v>101234</v>
      </c>
    </row>
    <row r="11" spans="1:2">
      <c r="A11" s="1" t="s">
        <v>10</v>
      </c>
      <c r="B11" s="2">
        <v>202468</v>
      </c>
    </row>
    <row r="12" spans="1:2">
      <c r="A12" s="1" t="s">
        <v>11</v>
      </c>
      <c r="B12" s="2">
        <v>357743</v>
      </c>
    </row>
    <row r="13" spans="1:2">
      <c r="A13" s="1" t="s">
        <v>12</v>
      </c>
      <c r="B13" s="2">
        <v>1430973</v>
      </c>
    </row>
    <row r="14" spans="1:2">
      <c r="A14" s="1" t="s">
        <v>13</v>
      </c>
      <c r="B14" s="2">
        <v>2235896</v>
      </c>
    </row>
    <row r="15" spans="1:2">
      <c r="A15" s="1" t="s">
        <v>14</v>
      </c>
      <c r="B15" s="2">
        <v>8943583</v>
      </c>
    </row>
    <row r="16" spans="1:2">
      <c r="A16" s="1" t="s">
        <v>15</v>
      </c>
      <c r="B16" s="2">
        <v>447179</v>
      </c>
    </row>
    <row r="17" spans="1:2">
      <c r="A17" s="1" t="s">
        <v>16</v>
      </c>
      <c r="B17" s="2">
        <v>1788717</v>
      </c>
    </row>
    <row r="18" spans="1:2">
      <c r="A18" s="1" t="s">
        <v>17</v>
      </c>
      <c r="B18" s="2">
        <v>670769</v>
      </c>
    </row>
    <row r="19" spans="1:2">
      <c r="A19" s="1" t="s">
        <v>18</v>
      </c>
      <c r="B19" s="2">
        <v>2683075</v>
      </c>
    </row>
    <row r="20" spans="1:2">
      <c r="A20" s="1" t="s">
        <v>19</v>
      </c>
      <c r="B20" s="2">
        <v>1341537</v>
      </c>
    </row>
    <row r="21" spans="1:2">
      <c r="A21" s="1" t="s">
        <v>20</v>
      </c>
      <c r="B21" s="2">
        <v>5366150</v>
      </c>
    </row>
    <row r="22" spans="1:2">
      <c r="A22" s="1" t="s">
        <v>21</v>
      </c>
      <c r="B22" s="2">
        <v>223590</v>
      </c>
    </row>
    <row r="23" spans="1:2">
      <c r="A23" s="1" t="s">
        <v>22</v>
      </c>
      <c r="B23" s="2">
        <v>894358</v>
      </c>
    </row>
    <row r="24" spans="1:2">
      <c r="A24" s="1" t="s">
        <v>23</v>
      </c>
      <c r="B24" s="2">
        <v>1748588</v>
      </c>
    </row>
    <row r="25" spans="1:2">
      <c r="A25" s="1" t="s">
        <v>24</v>
      </c>
      <c r="B25" s="2">
        <v>1748588</v>
      </c>
    </row>
    <row r="26" spans="1:2">
      <c r="A26" s="1" t="s">
        <v>25</v>
      </c>
      <c r="B26" s="2">
        <v>3497176</v>
      </c>
    </row>
    <row r="27" spans="1:2">
      <c r="A27" s="1" t="s">
        <v>26</v>
      </c>
      <c r="B27" s="2">
        <v>3497176</v>
      </c>
    </row>
    <row r="28" spans="1:2">
      <c r="A28" s="1" t="s">
        <v>27</v>
      </c>
      <c r="B28" s="2">
        <v>470557</v>
      </c>
    </row>
    <row r="29" spans="1:2">
      <c r="A29" s="1" t="s">
        <v>28</v>
      </c>
      <c r="B29" s="2">
        <v>504168</v>
      </c>
    </row>
    <row r="30" spans="1:2">
      <c r="A30" s="1" t="s">
        <v>29</v>
      </c>
      <c r="B30" s="2">
        <v>941114</v>
      </c>
    </row>
    <row r="31" spans="1:2">
      <c r="A31" s="1" t="s">
        <v>30</v>
      </c>
      <c r="B31" s="2">
        <v>1008337</v>
      </c>
    </row>
    <row r="32" spans="1:2">
      <c r="A32" s="1" t="s">
        <v>31</v>
      </c>
      <c r="B32" s="2">
        <v>2823342</v>
      </c>
    </row>
    <row r="33" spans="1:2">
      <c r="A33" s="1" t="s">
        <v>32</v>
      </c>
      <c r="B33" s="2">
        <v>144026</v>
      </c>
    </row>
    <row r="34" spans="1:2">
      <c r="A34" s="1" t="s">
        <v>33</v>
      </c>
      <c r="B34" s="2">
        <v>288052</v>
      </c>
    </row>
    <row r="35" spans="1:2">
      <c r="A35" s="1" t="s">
        <v>34</v>
      </c>
      <c r="B35" s="2">
        <v>11357056</v>
      </c>
    </row>
    <row r="36" spans="1:2">
      <c r="A36" s="1" t="s">
        <v>35</v>
      </c>
      <c r="B36" s="2">
        <v>12013041</v>
      </c>
    </row>
    <row r="37" spans="1:2">
      <c r="A37" s="1" t="s">
        <v>36</v>
      </c>
      <c r="B37" s="2">
        <v>3235703</v>
      </c>
    </row>
    <row r="38" spans="1:2">
      <c r="A38" s="1" t="s">
        <v>37</v>
      </c>
      <c r="B38" s="2">
        <v>1617852</v>
      </c>
    </row>
    <row r="39" spans="1:2">
      <c r="A39" s="1" t="s">
        <v>38</v>
      </c>
      <c r="B39" s="2">
        <v>6471406</v>
      </c>
    </row>
    <row r="40" spans="1:2">
      <c r="A40" s="1" t="s">
        <v>39</v>
      </c>
      <c r="B40" s="2">
        <v>2426777</v>
      </c>
    </row>
    <row r="41" spans="1:2">
      <c r="A41" s="1" t="s">
        <v>40</v>
      </c>
      <c r="B41" s="2">
        <v>4853555</v>
      </c>
    </row>
    <row r="42" spans="1:2">
      <c r="A42" s="1" t="s">
        <v>41</v>
      </c>
      <c r="B42" s="2">
        <v>9707109</v>
      </c>
    </row>
    <row r="43" spans="1:2">
      <c r="A43" s="1" t="s">
        <v>42</v>
      </c>
      <c r="B43" s="2">
        <v>3235703</v>
      </c>
    </row>
    <row r="44" spans="1:2">
      <c r="A44" s="1" t="s">
        <v>43</v>
      </c>
      <c r="B44" s="2">
        <v>6471406</v>
      </c>
    </row>
    <row r="45" spans="1:2">
      <c r="A45" s="1" t="s">
        <v>44</v>
      </c>
      <c r="B45" s="2">
        <v>12942812</v>
      </c>
    </row>
    <row r="46" spans="1:2">
      <c r="A46" s="1" t="s">
        <v>45</v>
      </c>
      <c r="B46" s="2">
        <v>5079891</v>
      </c>
    </row>
    <row r="47" spans="1:2">
      <c r="A47" s="1" t="s">
        <v>46</v>
      </c>
      <c r="B47" s="2">
        <v>5652</v>
      </c>
    </row>
    <row r="48" spans="1:2">
      <c r="A48" s="1" t="s">
        <v>47</v>
      </c>
      <c r="B48" s="2">
        <v>169565</v>
      </c>
    </row>
    <row r="49" spans="1:2">
      <c r="A49" s="1" t="s">
        <v>48</v>
      </c>
      <c r="B49" s="2">
        <v>2357495</v>
      </c>
    </row>
    <row r="50" spans="1:2">
      <c r="A50" s="1" t="s">
        <v>49</v>
      </c>
      <c r="B50" s="2">
        <v>2525888</v>
      </c>
    </row>
    <row r="51" spans="1:2">
      <c r="A51" s="1" t="s">
        <v>50</v>
      </c>
      <c r="B51" s="2">
        <v>294687</v>
      </c>
    </row>
    <row r="52" spans="1:2">
      <c r="A52" s="1" t="s">
        <v>51</v>
      </c>
      <c r="B52" s="2">
        <v>420981</v>
      </c>
    </row>
    <row r="53" spans="1:2">
      <c r="A53" s="1" t="s">
        <v>52</v>
      </c>
      <c r="B53" s="2">
        <v>589374</v>
      </c>
    </row>
    <row r="54" spans="1:2">
      <c r="A54" s="1" t="s">
        <v>53</v>
      </c>
      <c r="B54" s="2">
        <v>841963</v>
      </c>
    </row>
    <row r="55" spans="1:2">
      <c r="A55" s="1" t="s">
        <v>54</v>
      </c>
      <c r="B55" s="2">
        <v>1178748</v>
      </c>
    </row>
    <row r="56" spans="1:2">
      <c r="A56" s="1" t="s">
        <v>55</v>
      </c>
      <c r="B56" s="2">
        <v>3788832</v>
      </c>
    </row>
    <row r="57" spans="1:2">
      <c r="A57" s="1" t="s">
        <v>56</v>
      </c>
      <c r="B57" s="2">
        <v>1262944</v>
      </c>
    </row>
    <row r="58" spans="1:2">
      <c r="A58" s="1" t="s">
        <v>57</v>
      </c>
      <c r="B58" s="2">
        <v>1683925</v>
      </c>
    </row>
    <row r="59" spans="1:2">
      <c r="A59" s="1" t="s">
        <v>58</v>
      </c>
      <c r="B59" s="2">
        <v>2104906</v>
      </c>
    </row>
    <row r="60" spans="1:2">
      <c r="A60" s="1" t="s">
        <v>59</v>
      </c>
      <c r="B60" s="2">
        <v>2357495</v>
      </c>
    </row>
    <row r="61" spans="1:2">
      <c r="A61" s="1" t="s">
        <v>60</v>
      </c>
      <c r="B61" s="2">
        <v>2525888</v>
      </c>
    </row>
    <row r="62" spans="1:2">
      <c r="A62" s="1" t="s">
        <v>61</v>
      </c>
      <c r="B62" s="2">
        <v>3536243</v>
      </c>
    </row>
    <row r="63" spans="1:2">
      <c r="A63" s="1" t="s">
        <v>62</v>
      </c>
      <c r="B63" s="2">
        <v>3788832</v>
      </c>
    </row>
    <row r="64" spans="1:2">
      <c r="A64" s="1" t="s">
        <v>63</v>
      </c>
      <c r="B64" s="2">
        <v>4041420</v>
      </c>
    </row>
    <row r="65" spans="1:2">
      <c r="A65" s="1" t="s">
        <v>64</v>
      </c>
      <c r="B65" s="2">
        <v>4209813</v>
      </c>
    </row>
    <row r="66" spans="1:2">
      <c r="A66" s="1" t="s">
        <v>65</v>
      </c>
      <c r="B66" s="2">
        <v>4209813</v>
      </c>
    </row>
    <row r="67" spans="1:2">
      <c r="A67" s="1" t="s">
        <v>66</v>
      </c>
      <c r="B67" s="2">
        <v>7577663</v>
      </c>
    </row>
    <row r="68" spans="1:2">
      <c r="A68" s="1" t="s">
        <v>67</v>
      </c>
      <c r="B68" s="2">
        <v>21049065</v>
      </c>
    </row>
    <row r="69" spans="1:2">
      <c r="A69" s="1" t="s">
        <v>68</v>
      </c>
      <c r="B69" s="2">
        <v>5169749</v>
      </c>
    </row>
    <row r="70" spans="1:2">
      <c r="A70" s="1" t="s">
        <v>69</v>
      </c>
      <c r="B70" s="2">
        <v>5169749</v>
      </c>
    </row>
    <row r="71" spans="1:2">
      <c r="A71" s="1" t="s">
        <v>70</v>
      </c>
      <c r="B71" s="2">
        <v>341045</v>
      </c>
    </row>
    <row r="72" spans="1:2">
      <c r="A72" s="1" t="s">
        <v>71</v>
      </c>
      <c r="B72" s="2">
        <v>682090</v>
      </c>
    </row>
    <row r="73" spans="1:2">
      <c r="A73" s="1" t="s">
        <v>72</v>
      </c>
      <c r="B73" s="2">
        <v>1023135</v>
      </c>
    </row>
    <row r="74" spans="1:2">
      <c r="A74" s="1" t="s">
        <v>73</v>
      </c>
      <c r="B74" s="2">
        <v>341045</v>
      </c>
    </row>
    <row r="75" spans="1:2">
      <c r="A75" s="1" t="s">
        <v>74</v>
      </c>
      <c r="B75" s="2">
        <v>682090</v>
      </c>
    </row>
    <row r="76" spans="1:2">
      <c r="A76" s="1" t="s">
        <v>75</v>
      </c>
      <c r="B76" s="2">
        <v>341045</v>
      </c>
    </row>
    <row r="77" spans="1:2">
      <c r="A77" s="1" t="s">
        <v>76</v>
      </c>
      <c r="B77" s="2">
        <v>682090</v>
      </c>
    </row>
    <row r="78" spans="1:2">
      <c r="A78" s="1" t="s">
        <v>77</v>
      </c>
      <c r="B78" s="2">
        <v>1023135</v>
      </c>
    </row>
    <row r="79" spans="1:2">
      <c r="A79" s="1" t="s">
        <v>78</v>
      </c>
      <c r="B79" s="2">
        <v>1534703</v>
      </c>
    </row>
    <row r="80" spans="1:2">
      <c r="A80" s="1" t="s">
        <v>79</v>
      </c>
      <c r="B80" s="2">
        <v>511568</v>
      </c>
    </row>
    <row r="81" spans="1:2">
      <c r="A81" s="1" t="s">
        <v>80</v>
      </c>
      <c r="B81" s="2">
        <v>1023135</v>
      </c>
    </row>
    <row r="82" spans="1:2">
      <c r="A82" s="1" t="s">
        <v>81</v>
      </c>
      <c r="B82" s="2">
        <v>16345737</v>
      </c>
    </row>
    <row r="83" spans="1:2">
      <c r="A83" s="1" t="s">
        <v>82</v>
      </c>
      <c r="B83" s="2">
        <v>3083262</v>
      </c>
    </row>
    <row r="84" spans="1:2">
      <c r="A84" s="1" t="s">
        <v>83</v>
      </c>
      <c r="B84" s="2">
        <v>7138697</v>
      </c>
    </row>
    <row r="85" spans="1:2">
      <c r="A85" s="1" t="s">
        <v>84</v>
      </c>
      <c r="B85" s="2">
        <v>7138697</v>
      </c>
    </row>
    <row r="86" spans="1:2">
      <c r="A86" s="1" t="s">
        <v>85</v>
      </c>
      <c r="B86" s="2">
        <v>696694</v>
      </c>
    </row>
    <row r="87" spans="1:2">
      <c r="A87" s="1" t="s">
        <v>86</v>
      </c>
      <c r="B87" s="2">
        <v>767061</v>
      </c>
    </row>
    <row r="88" spans="1:2">
      <c r="A88" s="1" t="s">
        <v>87</v>
      </c>
      <c r="B88" s="2">
        <v>8503</v>
      </c>
    </row>
    <row r="89" spans="1:2">
      <c r="A89" s="1" t="s">
        <v>88</v>
      </c>
      <c r="B89" s="2">
        <v>12147</v>
      </c>
    </row>
    <row r="90" spans="1:2">
      <c r="A90" s="1" t="s">
        <v>89</v>
      </c>
      <c r="B90" s="2">
        <v>17006</v>
      </c>
    </row>
    <row r="91" spans="1:2">
      <c r="A91" s="1" t="s">
        <v>90</v>
      </c>
      <c r="B91" s="2">
        <v>24294</v>
      </c>
    </row>
    <row r="92" spans="1:2">
      <c r="A92" s="1" t="s">
        <v>91</v>
      </c>
      <c r="B92" s="2">
        <v>34012</v>
      </c>
    </row>
    <row r="93" spans="1:2">
      <c r="A93" s="1" t="s">
        <v>92</v>
      </c>
      <c r="B93" s="2">
        <v>36442</v>
      </c>
    </row>
    <row r="94" spans="1:2">
      <c r="A94" s="1" t="s">
        <v>93</v>
      </c>
      <c r="B94" s="2">
        <v>72883</v>
      </c>
    </row>
    <row r="95" spans="1:2">
      <c r="A95" s="1" t="s">
        <v>94</v>
      </c>
      <c r="B95" s="2">
        <v>17006</v>
      </c>
    </row>
    <row r="96" spans="1:2">
      <c r="A96" s="1" t="s">
        <v>95</v>
      </c>
      <c r="B96" s="2">
        <v>68024</v>
      </c>
    </row>
    <row r="97" spans="1:2">
      <c r="A97" s="1" t="s">
        <v>96</v>
      </c>
      <c r="B97" s="2">
        <v>72883</v>
      </c>
    </row>
    <row r="98" spans="1:2">
      <c r="A98" s="1" t="s">
        <v>97</v>
      </c>
      <c r="B98" s="2">
        <v>145766</v>
      </c>
    </row>
    <row r="99" spans="1:2">
      <c r="A99" s="1" t="s">
        <v>98</v>
      </c>
      <c r="B99" s="2">
        <v>30368</v>
      </c>
    </row>
    <row r="100" spans="1:2">
      <c r="A100" s="1" t="s">
        <v>99</v>
      </c>
      <c r="B100" s="2">
        <v>36442</v>
      </c>
    </row>
    <row r="101" spans="1:2">
      <c r="A101" s="1" t="s">
        <v>100</v>
      </c>
      <c r="B101" s="2">
        <v>54662</v>
      </c>
    </row>
    <row r="102" spans="1:2">
      <c r="A102" s="1" t="s">
        <v>101</v>
      </c>
      <c r="B102" s="2">
        <v>60736</v>
      </c>
    </row>
    <row r="103" spans="1:2">
      <c r="A103" s="1" t="s">
        <v>102</v>
      </c>
      <c r="B103" s="2">
        <v>8503</v>
      </c>
    </row>
    <row r="104" spans="1:2">
      <c r="A104" s="1" t="s">
        <v>103</v>
      </c>
      <c r="B104" s="2">
        <v>17006</v>
      </c>
    </row>
    <row r="105" spans="1:2">
      <c r="A105" s="1" t="s">
        <v>104</v>
      </c>
      <c r="B105" s="2">
        <v>34012</v>
      </c>
    </row>
    <row r="106" spans="1:2">
      <c r="A106" s="1" t="s">
        <v>105</v>
      </c>
      <c r="B106" s="2">
        <v>6074</v>
      </c>
    </row>
    <row r="107" spans="1:2">
      <c r="A107" s="1" t="s">
        <v>106</v>
      </c>
      <c r="B107" s="2">
        <v>12147</v>
      </c>
    </row>
    <row r="108" spans="1:2">
      <c r="A108" s="1" t="s">
        <v>107</v>
      </c>
      <c r="B108" s="2">
        <v>18221</v>
      </c>
    </row>
    <row r="109" spans="1:2">
      <c r="A109" s="1" t="s">
        <v>108</v>
      </c>
      <c r="B109" s="2">
        <v>24294</v>
      </c>
    </row>
    <row r="110" spans="1:2">
      <c r="A110" s="1" t="s">
        <v>109</v>
      </c>
      <c r="B110" s="2">
        <v>1924041</v>
      </c>
    </row>
    <row r="111" spans="1:2">
      <c r="A111" s="1" t="s">
        <v>110</v>
      </c>
      <c r="B111" s="2">
        <v>12091</v>
      </c>
    </row>
    <row r="112" spans="1:2">
      <c r="A112" s="1" t="s">
        <v>111</v>
      </c>
      <c r="B112" s="2">
        <v>17273</v>
      </c>
    </row>
    <row r="113" spans="1:2">
      <c r="A113" s="1" t="s">
        <v>112</v>
      </c>
      <c r="B113" s="2">
        <v>24182</v>
      </c>
    </row>
    <row r="114" spans="1:2">
      <c r="A114" s="1" t="s">
        <v>113</v>
      </c>
      <c r="B114" s="2">
        <v>34546</v>
      </c>
    </row>
    <row r="115" spans="1:2">
      <c r="A115" s="1" t="s">
        <v>114</v>
      </c>
      <c r="B115" s="2">
        <v>48364</v>
      </c>
    </row>
    <row r="116" spans="1:2">
      <c r="A116" s="1" t="s">
        <v>115</v>
      </c>
      <c r="B116" s="2">
        <v>51818</v>
      </c>
    </row>
    <row r="117" spans="1:2">
      <c r="A117" s="1" t="s">
        <v>116</v>
      </c>
      <c r="B117" s="2">
        <v>103637</v>
      </c>
    </row>
    <row r="118" spans="1:2">
      <c r="A118" s="1" t="s">
        <v>117</v>
      </c>
      <c r="B118" s="2">
        <v>57650</v>
      </c>
    </row>
    <row r="119" spans="1:2">
      <c r="A119" s="1" t="s">
        <v>118</v>
      </c>
      <c r="B119" s="2">
        <v>7027989</v>
      </c>
    </row>
    <row r="120" spans="1:2">
      <c r="A120" s="1" t="s">
        <v>119</v>
      </c>
      <c r="B120" s="2">
        <v>42018</v>
      </c>
    </row>
    <row r="121" spans="1:2">
      <c r="A121" s="1" t="s">
        <v>120</v>
      </c>
      <c r="B121" s="2">
        <v>84036</v>
      </c>
    </row>
    <row r="122" spans="1:2">
      <c r="A122" s="1" t="s">
        <v>121</v>
      </c>
      <c r="B122" s="2">
        <v>75494</v>
      </c>
    </row>
    <row r="123" spans="1:2">
      <c r="A123" s="1" t="s">
        <v>122</v>
      </c>
      <c r="B123" s="2">
        <v>390864</v>
      </c>
    </row>
    <row r="124" spans="1:2">
      <c r="A124" s="1" t="s">
        <v>123</v>
      </c>
      <c r="B124" s="2">
        <v>52371</v>
      </c>
    </row>
    <row r="125" spans="1:2">
      <c r="A125" s="1" t="s">
        <v>124</v>
      </c>
      <c r="B125" s="2">
        <v>157114</v>
      </c>
    </row>
    <row r="126" spans="1:2">
      <c r="A126" s="1" t="s">
        <v>125</v>
      </c>
      <c r="B126" s="2">
        <v>1295150</v>
      </c>
    </row>
    <row r="127" spans="1:2">
      <c r="A127" s="1" t="s">
        <v>126</v>
      </c>
      <c r="B127" s="2">
        <v>71598</v>
      </c>
    </row>
    <row r="128" spans="1:2">
      <c r="A128" s="1" t="s">
        <v>127</v>
      </c>
      <c r="B128" s="2">
        <v>71598</v>
      </c>
    </row>
    <row r="129" spans="1:2">
      <c r="A129" s="1" t="s">
        <v>128</v>
      </c>
      <c r="B129" s="2">
        <v>143196</v>
      </c>
    </row>
    <row r="130" spans="1:2">
      <c r="A130" s="1" t="s">
        <v>129</v>
      </c>
      <c r="B130" s="2">
        <v>1585887</v>
      </c>
    </row>
    <row r="131" spans="1:2">
      <c r="A131" s="1" t="s">
        <v>130</v>
      </c>
      <c r="B131" s="2">
        <v>23076861</v>
      </c>
    </row>
    <row r="132" spans="1:2">
      <c r="A132" s="1" t="s">
        <v>131</v>
      </c>
      <c r="B132" s="2">
        <v>866125</v>
      </c>
    </row>
    <row r="133" spans="1:2">
      <c r="A133" s="1" t="s">
        <v>132</v>
      </c>
      <c r="B133" s="2">
        <v>866125</v>
      </c>
    </row>
    <row r="134" spans="1:2">
      <c r="A134" s="1" t="s">
        <v>133</v>
      </c>
      <c r="B134" s="2">
        <v>866125</v>
      </c>
    </row>
    <row r="135" spans="1:2">
      <c r="A135" s="1" t="s">
        <v>134</v>
      </c>
      <c r="B135" s="2">
        <v>10897145</v>
      </c>
    </row>
    <row r="136" spans="1:2">
      <c r="A136" s="1" t="s">
        <v>135</v>
      </c>
      <c r="B136" s="2">
        <v>956067</v>
      </c>
    </row>
    <row r="137" spans="1:2">
      <c r="A137" s="1" t="s">
        <v>136</v>
      </c>
      <c r="B137" s="2">
        <v>4780337</v>
      </c>
    </row>
    <row r="138" spans="1:2">
      <c r="A138" s="1" t="s">
        <v>137</v>
      </c>
      <c r="B138" s="2">
        <v>6692472</v>
      </c>
    </row>
    <row r="139" spans="1:2">
      <c r="A139" s="1" t="s">
        <v>138</v>
      </c>
      <c r="B139" s="2">
        <v>19096</v>
      </c>
    </row>
    <row r="140" spans="1:2">
      <c r="A140" s="1" t="s">
        <v>139</v>
      </c>
      <c r="B140" s="2">
        <v>133670</v>
      </c>
    </row>
    <row r="141" spans="1:2">
      <c r="A141" s="1" t="s">
        <v>140</v>
      </c>
      <c r="B141" s="2">
        <v>152766</v>
      </c>
    </row>
    <row r="142" spans="1:2">
      <c r="A142" s="1" t="s">
        <v>141</v>
      </c>
      <c r="B142" s="2">
        <v>267340</v>
      </c>
    </row>
    <row r="143" spans="1:2">
      <c r="A143" s="1" t="s">
        <v>142</v>
      </c>
      <c r="B143" s="2">
        <v>19096</v>
      </c>
    </row>
    <row r="144" spans="1:2">
      <c r="A144" s="1" t="s">
        <v>143</v>
      </c>
      <c r="B144" s="2">
        <v>38191</v>
      </c>
    </row>
    <row r="145" spans="1:2">
      <c r="A145" s="1" t="s">
        <v>144</v>
      </c>
      <c r="B145" s="2">
        <v>19096</v>
      </c>
    </row>
    <row r="146" spans="1:2">
      <c r="A146" s="1" t="s">
        <v>145</v>
      </c>
      <c r="B146" s="2">
        <v>38191</v>
      </c>
    </row>
    <row r="147" spans="1:2">
      <c r="A147" s="1" t="s">
        <v>146</v>
      </c>
      <c r="B147" s="2">
        <v>133670</v>
      </c>
    </row>
    <row r="148" spans="1:2">
      <c r="A148" s="1" t="s">
        <v>147</v>
      </c>
      <c r="B148" s="2">
        <v>152766</v>
      </c>
    </row>
    <row r="149" spans="1:2">
      <c r="A149" s="1" t="s">
        <v>148</v>
      </c>
      <c r="B149" s="2">
        <v>38191</v>
      </c>
    </row>
    <row r="150" spans="1:2">
      <c r="A150" s="1" t="s">
        <v>149</v>
      </c>
      <c r="B150" s="2">
        <v>267340</v>
      </c>
    </row>
    <row r="151" spans="1:2">
      <c r="A151" s="1" t="s">
        <v>150</v>
      </c>
      <c r="B151" s="2">
        <v>76383</v>
      </c>
    </row>
    <row r="152" spans="1:2">
      <c r="A152" s="1" t="s">
        <v>151</v>
      </c>
      <c r="B152" s="2">
        <v>133670</v>
      </c>
    </row>
    <row r="153" spans="1:2">
      <c r="A153" s="1" t="s">
        <v>152</v>
      </c>
      <c r="B153" s="2">
        <v>152766</v>
      </c>
    </row>
    <row r="154" spans="1:2">
      <c r="A154" s="1" t="s">
        <v>153</v>
      </c>
      <c r="B154" s="2">
        <v>267340</v>
      </c>
    </row>
    <row r="155" spans="1:2">
      <c r="A155" s="1" t="s">
        <v>154</v>
      </c>
      <c r="B155" s="2">
        <v>19096</v>
      </c>
    </row>
    <row r="156" spans="1:2">
      <c r="A156" s="1" t="s">
        <v>155</v>
      </c>
      <c r="B156" s="2">
        <v>38191</v>
      </c>
    </row>
    <row r="157" spans="1:2">
      <c r="A157" s="1" t="s">
        <v>156</v>
      </c>
      <c r="B157" s="2">
        <v>76383</v>
      </c>
    </row>
    <row r="158" spans="1:2">
      <c r="A158" s="1" t="s">
        <v>157</v>
      </c>
      <c r="B158" s="2">
        <v>2428469</v>
      </c>
    </row>
    <row r="159" spans="1:2">
      <c r="A159" s="1" t="s">
        <v>158</v>
      </c>
      <c r="B159" s="2">
        <v>12809555</v>
      </c>
    </row>
    <row r="160" spans="1:2">
      <c r="A160" s="1" t="s">
        <v>159</v>
      </c>
      <c r="B160" s="2">
        <v>89606</v>
      </c>
    </row>
    <row r="161" spans="1:2">
      <c r="A161" s="1" t="s">
        <v>160</v>
      </c>
      <c r="B161" s="2">
        <v>89606</v>
      </c>
    </row>
    <row r="162" spans="1:2">
      <c r="A162" s="1" t="s">
        <v>161</v>
      </c>
      <c r="B162" s="2">
        <v>896060</v>
      </c>
    </row>
    <row r="163" spans="1:2">
      <c r="A163" s="1" t="s">
        <v>162</v>
      </c>
      <c r="B163" s="2">
        <v>448030</v>
      </c>
    </row>
    <row r="164" spans="1:2">
      <c r="A164" s="1" t="s">
        <v>163</v>
      </c>
      <c r="B164" s="2">
        <v>896060</v>
      </c>
    </row>
    <row r="165" spans="1:2">
      <c r="A165" s="1" t="s">
        <v>164</v>
      </c>
      <c r="B165" s="2">
        <v>71904</v>
      </c>
    </row>
    <row r="166" spans="1:2">
      <c r="A166" s="1" t="s">
        <v>165</v>
      </c>
      <c r="B166" s="2">
        <v>44841</v>
      </c>
    </row>
    <row r="167" spans="1:2">
      <c r="A167" s="1" t="s">
        <v>166</v>
      </c>
      <c r="B167" s="2">
        <v>224204</v>
      </c>
    </row>
    <row r="168" spans="1:2">
      <c r="A168" s="1" t="s">
        <v>167</v>
      </c>
      <c r="B168" s="2">
        <v>56051</v>
      </c>
    </row>
    <row r="169" spans="1:2">
      <c r="A169" s="1" t="s">
        <v>168</v>
      </c>
      <c r="B169" s="2">
        <v>112102</v>
      </c>
    </row>
    <row r="170" spans="1:2">
      <c r="A170" s="1" t="s">
        <v>169</v>
      </c>
      <c r="B170" s="2">
        <v>22420</v>
      </c>
    </row>
    <row r="171" spans="1:2">
      <c r="A171" s="1" t="s">
        <v>170</v>
      </c>
      <c r="B171" s="2">
        <v>112102</v>
      </c>
    </row>
    <row r="172" spans="1:2">
      <c r="A172" s="1" t="s">
        <v>171</v>
      </c>
      <c r="B172" s="2">
        <v>22420</v>
      </c>
    </row>
    <row r="173" spans="1:2">
      <c r="A173" s="1" t="s">
        <v>172</v>
      </c>
      <c r="B173" s="2">
        <v>44841</v>
      </c>
    </row>
    <row r="174" spans="1:2">
      <c r="A174" s="1" t="s">
        <v>173</v>
      </c>
      <c r="B174" s="2">
        <v>67261</v>
      </c>
    </row>
    <row r="175" spans="1:2">
      <c r="A175" s="1" t="s">
        <v>174</v>
      </c>
      <c r="B175" s="2">
        <v>33631</v>
      </c>
    </row>
    <row r="176" spans="1:2">
      <c r="A176" s="1" t="s">
        <v>175</v>
      </c>
      <c r="B176" s="2">
        <v>134523</v>
      </c>
    </row>
    <row r="177" spans="1:2">
      <c r="A177" s="1" t="s">
        <v>176</v>
      </c>
      <c r="B177" s="2">
        <v>224204</v>
      </c>
    </row>
    <row r="178" spans="1:2">
      <c r="A178" s="1" t="s">
        <v>177</v>
      </c>
      <c r="B178" s="2">
        <v>448409</v>
      </c>
    </row>
    <row r="179" spans="1:2">
      <c r="A179" s="1" t="s">
        <v>178</v>
      </c>
      <c r="B179" s="2">
        <v>33631</v>
      </c>
    </row>
    <row r="180" spans="1:2">
      <c r="A180" s="1" t="s">
        <v>179</v>
      </c>
      <c r="B180" s="2">
        <v>67261</v>
      </c>
    </row>
    <row r="181" spans="1:2">
      <c r="A181" s="1" t="s">
        <v>180</v>
      </c>
      <c r="B181" s="2">
        <v>100892</v>
      </c>
    </row>
    <row r="182" spans="1:2">
      <c r="A182" s="1" t="s">
        <v>181</v>
      </c>
      <c r="B182" s="2">
        <v>100892</v>
      </c>
    </row>
    <row r="183" spans="1:2">
      <c r="A183" s="1" t="s">
        <v>182</v>
      </c>
      <c r="B183" s="2">
        <v>201784</v>
      </c>
    </row>
    <row r="184" spans="1:2">
      <c r="A184" s="1" t="s">
        <v>183</v>
      </c>
      <c r="B184" s="2">
        <v>65396</v>
      </c>
    </row>
    <row r="185" spans="1:2">
      <c r="A185" s="1" t="s">
        <v>184</v>
      </c>
      <c r="B185" s="2">
        <v>23356</v>
      </c>
    </row>
    <row r="186" spans="1:2">
      <c r="A186" s="1" t="s">
        <v>185</v>
      </c>
      <c r="B186" s="2">
        <v>23356</v>
      </c>
    </row>
    <row r="187" spans="1:2">
      <c r="A187" s="1" t="s">
        <v>186</v>
      </c>
      <c r="B187" s="2">
        <v>116779</v>
      </c>
    </row>
    <row r="188" spans="1:2">
      <c r="A188" s="1" t="s">
        <v>187</v>
      </c>
      <c r="B188" s="2">
        <v>233558</v>
      </c>
    </row>
    <row r="189" spans="1:2">
      <c r="A189" s="1" t="s">
        <v>188</v>
      </c>
      <c r="B189" s="2">
        <v>46712</v>
      </c>
    </row>
    <row r="190" spans="1:2">
      <c r="A190" s="1" t="s">
        <v>189</v>
      </c>
      <c r="B190" s="2">
        <v>140135</v>
      </c>
    </row>
    <row r="191" spans="1:2">
      <c r="A191" s="1" t="s">
        <v>190</v>
      </c>
      <c r="B191" s="2">
        <v>420404</v>
      </c>
    </row>
    <row r="192" spans="1:2">
      <c r="A192" s="1" t="s">
        <v>191</v>
      </c>
      <c r="B192" s="2">
        <v>11678</v>
      </c>
    </row>
    <row r="193" spans="1:2">
      <c r="A193" s="1" t="s">
        <v>192</v>
      </c>
      <c r="B193" s="2">
        <v>23356</v>
      </c>
    </row>
    <row r="194" spans="1:2">
      <c r="A194" s="1" t="s">
        <v>193</v>
      </c>
      <c r="B194" s="2">
        <v>163715</v>
      </c>
    </row>
    <row r="195" spans="1:2">
      <c r="A195" s="1" t="s">
        <v>194</v>
      </c>
      <c r="B195" s="2">
        <v>12135</v>
      </c>
    </row>
    <row r="196" spans="1:2">
      <c r="A196" s="1" t="s">
        <v>195</v>
      </c>
      <c r="B196" s="2">
        <v>60674</v>
      </c>
    </row>
    <row r="197" spans="1:2">
      <c r="A197" s="1" t="s">
        <v>196</v>
      </c>
      <c r="B197" s="2">
        <v>121347</v>
      </c>
    </row>
    <row r="198" spans="1:2">
      <c r="A198" s="1" t="s">
        <v>197</v>
      </c>
      <c r="B198" s="2">
        <v>24269</v>
      </c>
    </row>
    <row r="199" spans="1:2">
      <c r="A199" s="1" t="s">
        <v>198</v>
      </c>
      <c r="B199" s="2">
        <v>425261</v>
      </c>
    </row>
    <row r="200" spans="1:2">
      <c r="A200" s="1" t="s">
        <v>199</v>
      </c>
      <c r="B200" s="2">
        <v>212630</v>
      </c>
    </row>
    <row r="201" spans="1:2">
      <c r="A201" s="1" t="s">
        <v>200</v>
      </c>
      <c r="B201" s="2">
        <v>637891</v>
      </c>
    </row>
    <row r="202" spans="1:2">
      <c r="A202" s="1" t="s">
        <v>201</v>
      </c>
      <c r="B202" s="2">
        <v>212630</v>
      </c>
    </row>
    <row r="203" spans="1:2">
      <c r="A203" s="1" t="s">
        <v>202</v>
      </c>
      <c r="B203" s="2">
        <v>16331884</v>
      </c>
    </row>
    <row r="204" spans="1:2">
      <c r="A204" s="1" t="s">
        <v>203</v>
      </c>
      <c r="B204" s="2">
        <v>35966</v>
      </c>
    </row>
    <row r="205" spans="1:2">
      <c r="A205" s="1" t="s">
        <v>204</v>
      </c>
      <c r="B205" s="2">
        <v>215797</v>
      </c>
    </row>
    <row r="206" spans="1:2">
      <c r="A206" s="1" t="s">
        <v>205</v>
      </c>
      <c r="B206" s="2">
        <v>431594</v>
      </c>
    </row>
    <row r="207" spans="1:2">
      <c r="A207" s="1" t="s">
        <v>206</v>
      </c>
      <c r="B207" s="2">
        <v>647391</v>
      </c>
    </row>
    <row r="208" spans="1:2">
      <c r="A208" s="1" t="s">
        <v>207</v>
      </c>
      <c r="B208" s="2">
        <v>71932</v>
      </c>
    </row>
    <row r="209" spans="1:2">
      <c r="A209" s="1" t="s">
        <v>208</v>
      </c>
      <c r="B209" s="2">
        <v>143865</v>
      </c>
    </row>
    <row r="210" spans="1:2">
      <c r="A210" s="1" t="s">
        <v>209</v>
      </c>
      <c r="B210" s="2">
        <v>431594</v>
      </c>
    </row>
    <row r="211" spans="1:2">
      <c r="A211" s="1" t="s">
        <v>210</v>
      </c>
      <c r="B211" s="2">
        <v>647391</v>
      </c>
    </row>
    <row r="212" spans="1:2">
      <c r="A212" s="1" t="s">
        <v>211</v>
      </c>
      <c r="B212" s="2">
        <v>71932</v>
      </c>
    </row>
    <row r="213" spans="1:2">
      <c r="A213" s="1" t="s">
        <v>212</v>
      </c>
      <c r="B213" s="2">
        <v>143865</v>
      </c>
    </row>
    <row r="214" spans="1:2">
      <c r="A214" s="1" t="s">
        <v>213</v>
      </c>
      <c r="B214" s="2">
        <v>35966</v>
      </c>
    </row>
    <row r="215" spans="1:2">
      <c r="A215" s="1" t="s">
        <v>214</v>
      </c>
      <c r="B215" s="2">
        <v>71932</v>
      </c>
    </row>
    <row r="216" spans="1:2">
      <c r="A216" s="1" t="s">
        <v>215</v>
      </c>
      <c r="B216" s="2">
        <v>107899</v>
      </c>
    </row>
    <row r="217" spans="1:2">
      <c r="A217" s="1" t="s">
        <v>216</v>
      </c>
      <c r="B217" s="2">
        <v>215797</v>
      </c>
    </row>
    <row r="218" spans="1:2">
      <c r="A218" s="1" t="s">
        <v>217</v>
      </c>
      <c r="B218" s="2">
        <v>323696</v>
      </c>
    </row>
    <row r="219" spans="1:2">
      <c r="A219" s="1" t="s">
        <v>218</v>
      </c>
      <c r="B219" s="2">
        <v>117193</v>
      </c>
    </row>
    <row r="220" spans="1:2">
      <c r="A220" s="1" t="s">
        <v>219</v>
      </c>
      <c r="B220" s="2">
        <v>4836802</v>
      </c>
    </row>
    <row r="221" spans="1:2">
      <c r="A221" s="1" t="s">
        <v>220</v>
      </c>
      <c r="B221" s="2">
        <v>3163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3"/>
  <sheetViews>
    <sheetView topLeftCell="A14" workbookViewId="0">
      <selection activeCell="J43" sqref="J43"/>
    </sheetView>
  </sheetViews>
  <sheetFormatPr baseColWidth="10" defaultRowHeight="12.75"/>
  <cols>
    <col min="1" max="1" width="3.7109375" style="1" customWidth="1"/>
    <col min="2" max="2" width="42.140625" style="1" customWidth="1"/>
    <col min="3" max="5" width="11.42578125" style="2"/>
    <col min="6" max="6" width="12.7109375" style="4" customWidth="1"/>
    <col min="7" max="7" width="9" style="1" bestFit="1" customWidth="1"/>
    <col min="8" max="8" width="11.7109375" style="2" bestFit="1" customWidth="1"/>
    <col min="9" max="9" width="11.42578125" style="1"/>
    <col min="10" max="10" width="13.7109375" style="1" bestFit="1" customWidth="1"/>
    <col min="11" max="16384" width="11.42578125" style="1"/>
  </cols>
  <sheetData>
    <row r="1" spans="1:8" ht="18">
      <c r="A1" s="144" t="s">
        <v>544</v>
      </c>
      <c r="B1" s="145"/>
      <c r="C1" s="145"/>
      <c r="D1" s="145"/>
      <c r="E1" s="145"/>
      <c r="F1" s="145"/>
      <c r="G1" s="145"/>
      <c r="H1" s="146"/>
    </row>
    <row r="2" spans="1:8" ht="16.5" thickBot="1">
      <c r="A2" s="147" t="s">
        <v>345</v>
      </c>
      <c r="B2" s="148"/>
      <c r="C2" s="148"/>
      <c r="D2" s="148"/>
      <c r="E2" s="148"/>
      <c r="F2" s="148"/>
      <c r="G2" s="148"/>
      <c r="H2" s="149"/>
    </row>
    <row r="3" spans="1:8">
      <c r="A3" s="78" t="s">
        <v>222</v>
      </c>
      <c r="B3" s="19" t="s">
        <v>250</v>
      </c>
      <c r="C3" s="79" t="s">
        <v>249</v>
      </c>
      <c r="D3" s="89" t="s">
        <v>545</v>
      </c>
      <c r="E3" s="80" t="s">
        <v>251</v>
      </c>
      <c r="F3" s="81" t="s">
        <v>253</v>
      </c>
      <c r="G3" s="82" t="s">
        <v>225</v>
      </c>
      <c r="H3" s="83" t="s">
        <v>226</v>
      </c>
    </row>
    <row r="4" spans="1:8">
      <c r="A4" s="68">
        <v>1</v>
      </c>
      <c r="B4" s="58" t="s">
        <v>548</v>
      </c>
      <c r="C4" s="88">
        <v>68839756</v>
      </c>
      <c r="D4" s="90">
        <v>86391089.700000003</v>
      </c>
      <c r="E4" s="87">
        <v>0</v>
      </c>
      <c r="F4" s="66">
        <f>(C4-E4)*G4</f>
        <v>0</v>
      </c>
      <c r="G4" s="64">
        <v>0</v>
      </c>
      <c r="H4" s="62">
        <v>0</v>
      </c>
    </row>
    <row r="5" spans="1:8">
      <c r="A5" s="68">
        <v>2</v>
      </c>
      <c r="B5" s="58" t="s">
        <v>549</v>
      </c>
      <c r="C5" s="88">
        <v>45451685</v>
      </c>
      <c r="D5" s="90">
        <v>52759769.950000003</v>
      </c>
      <c r="E5" s="87">
        <v>0</v>
      </c>
      <c r="F5" s="66">
        <f t="shared" ref="F5:F32" si="0">(C5-E5)*G5</f>
        <v>0</v>
      </c>
      <c r="G5" s="64">
        <v>0</v>
      </c>
      <c r="H5" s="93">
        <v>0</v>
      </c>
    </row>
    <row r="6" spans="1:8">
      <c r="A6" s="68">
        <v>3</v>
      </c>
      <c r="B6" s="58" t="s">
        <v>550</v>
      </c>
      <c r="C6" s="88">
        <v>22725842</v>
      </c>
      <c r="D6" s="90">
        <v>26379884.969999999</v>
      </c>
      <c r="E6" s="87">
        <v>0</v>
      </c>
      <c r="F6" s="66">
        <f t="shared" si="0"/>
        <v>0</v>
      </c>
      <c r="G6" s="64">
        <v>0</v>
      </c>
      <c r="H6" s="93">
        <v>0</v>
      </c>
    </row>
    <row r="7" spans="1:8">
      <c r="A7" s="68">
        <v>4</v>
      </c>
      <c r="B7" s="58" t="s">
        <v>551</v>
      </c>
      <c r="C7" s="88">
        <v>20651927</v>
      </c>
      <c r="D7" s="90">
        <v>25917327.390000001</v>
      </c>
      <c r="E7" s="87">
        <v>0</v>
      </c>
      <c r="F7" s="66">
        <f t="shared" si="0"/>
        <v>0</v>
      </c>
      <c r="G7" s="64">
        <v>0</v>
      </c>
      <c r="H7" s="93">
        <v>0</v>
      </c>
    </row>
    <row r="8" spans="1:8">
      <c r="A8" s="68">
        <v>5</v>
      </c>
      <c r="B8" s="58" t="s">
        <v>552</v>
      </c>
      <c r="C8" s="88">
        <v>13767951</v>
      </c>
      <c r="D8" s="90">
        <v>17278217.969999999</v>
      </c>
      <c r="E8" s="87">
        <v>0</v>
      </c>
      <c r="F8" s="66">
        <f t="shared" si="0"/>
        <v>0</v>
      </c>
      <c r="G8" s="64">
        <v>0</v>
      </c>
      <c r="H8" s="93">
        <v>0</v>
      </c>
    </row>
    <row r="9" spans="1:8">
      <c r="A9" s="68">
        <v>6</v>
      </c>
      <c r="B9" s="58" t="s">
        <v>553</v>
      </c>
      <c r="C9" s="88">
        <v>13635505</v>
      </c>
      <c r="D9" s="90">
        <v>15827930.98</v>
      </c>
      <c r="E9" s="87">
        <v>0</v>
      </c>
      <c r="F9" s="66">
        <f t="shared" si="0"/>
        <v>0</v>
      </c>
      <c r="G9" s="64">
        <v>0</v>
      </c>
      <c r="H9" s="93">
        <v>0</v>
      </c>
    </row>
    <row r="10" spans="1:8">
      <c r="A10" s="68">
        <v>7</v>
      </c>
      <c r="B10" s="58" t="s">
        <v>554</v>
      </c>
      <c r="C10" s="88">
        <v>6883976</v>
      </c>
      <c r="D10" s="90">
        <v>8639108.9900000002</v>
      </c>
      <c r="E10" s="87">
        <v>0</v>
      </c>
      <c r="F10" s="66">
        <f t="shared" si="0"/>
        <v>0</v>
      </c>
      <c r="G10" s="64">
        <v>0</v>
      </c>
      <c r="H10" s="93">
        <v>0</v>
      </c>
    </row>
    <row r="11" spans="1:8">
      <c r="A11" s="67">
        <v>8</v>
      </c>
      <c r="B11" s="15" t="s">
        <v>555</v>
      </c>
      <c r="C11" s="84">
        <v>4836802</v>
      </c>
      <c r="D11" s="91">
        <v>6916268.7800000003</v>
      </c>
      <c r="E11" s="85">
        <f t="shared" ref="E11:E32" si="1">H11/G11</f>
        <v>5571136.4860068262</v>
      </c>
      <c r="F11" s="41">
        <f t="shared" si="0"/>
        <v>-1075800022.0000002</v>
      </c>
      <c r="G11" s="38">
        <v>1465</v>
      </c>
      <c r="H11" s="23">
        <v>8161714952</v>
      </c>
    </row>
    <row r="12" spans="1:8">
      <c r="A12" s="67">
        <v>9</v>
      </c>
      <c r="B12" s="15" t="s">
        <v>556</v>
      </c>
      <c r="C12" s="84">
        <v>4545168</v>
      </c>
      <c r="D12" s="91">
        <v>5275977</v>
      </c>
      <c r="E12" s="85">
        <f t="shared" si="1"/>
        <v>4474396</v>
      </c>
      <c r="F12" s="41">
        <f t="shared" si="0"/>
        <v>47204924</v>
      </c>
      <c r="G12" s="37">
        <v>667</v>
      </c>
      <c r="H12" s="23">
        <v>2984422132</v>
      </c>
    </row>
    <row r="13" spans="1:8">
      <c r="A13" s="68">
        <v>10</v>
      </c>
      <c r="B13" s="58" t="s">
        <v>557</v>
      </c>
      <c r="C13" s="88">
        <v>3877456</v>
      </c>
      <c r="D13" s="90">
        <v>7423982.5300000003</v>
      </c>
      <c r="E13" s="87">
        <v>0</v>
      </c>
      <c r="F13" s="66">
        <f t="shared" si="0"/>
        <v>0</v>
      </c>
      <c r="G13" s="64">
        <v>0</v>
      </c>
      <c r="H13" s="93">
        <v>0</v>
      </c>
    </row>
    <row r="14" spans="1:8">
      <c r="A14" s="68">
        <v>11</v>
      </c>
      <c r="B14" s="58" t="s">
        <v>558</v>
      </c>
      <c r="C14" s="88">
        <v>3130325</v>
      </c>
      <c r="D14" s="90">
        <v>3799949.88</v>
      </c>
      <c r="E14" s="87">
        <v>0</v>
      </c>
      <c r="F14" s="66">
        <f t="shared" si="0"/>
        <v>0</v>
      </c>
      <c r="G14" s="64">
        <v>0</v>
      </c>
      <c r="H14" s="93">
        <v>0</v>
      </c>
    </row>
    <row r="15" spans="1:8">
      <c r="A15" s="67">
        <v>12</v>
      </c>
      <c r="B15" s="15" t="s">
        <v>559</v>
      </c>
      <c r="C15" s="84">
        <v>2454710</v>
      </c>
      <c r="D15" s="91">
        <v>3446727.86</v>
      </c>
      <c r="E15" s="85">
        <f t="shared" si="1"/>
        <v>2840496</v>
      </c>
      <c r="F15" s="41">
        <f t="shared" si="0"/>
        <v>-1389986958</v>
      </c>
      <c r="G15" s="38">
        <v>3603</v>
      </c>
      <c r="H15" s="23">
        <v>10234307088</v>
      </c>
    </row>
    <row r="16" spans="1:8">
      <c r="A16" s="67">
        <v>13</v>
      </c>
      <c r="B16" s="15" t="s">
        <v>560</v>
      </c>
      <c r="C16" s="84">
        <v>2361541</v>
      </c>
      <c r="D16" s="91">
        <v>3306802.03</v>
      </c>
      <c r="E16" s="85">
        <f t="shared" si="1"/>
        <v>3038293</v>
      </c>
      <c r="F16" s="41">
        <f t="shared" si="0"/>
        <v>-2563536576</v>
      </c>
      <c r="G16" s="38">
        <v>3788</v>
      </c>
      <c r="H16" s="23">
        <v>11509053884</v>
      </c>
    </row>
    <row r="17" spans="1:8">
      <c r="A17" s="67">
        <v>14</v>
      </c>
      <c r="B17" s="15" t="s">
        <v>561</v>
      </c>
      <c r="C17" s="84">
        <v>2236516</v>
      </c>
      <c r="D17" s="91">
        <v>3577590.37</v>
      </c>
      <c r="E17" s="85">
        <f t="shared" si="1"/>
        <v>2997379.1865575183</v>
      </c>
      <c r="F17" s="41">
        <f t="shared" si="0"/>
        <v>-3531926912</v>
      </c>
      <c r="G17" s="38">
        <v>4642</v>
      </c>
      <c r="H17" s="23">
        <v>13913834184</v>
      </c>
    </row>
    <row r="18" spans="1:8">
      <c r="A18" s="67">
        <v>15</v>
      </c>
      <c r="B18" s="15" t="s">
        <v>562</v>
      </c>
      <c r="C18" s="84">
        <v>1888094</v>
      </c>
      <c r="D18" s="91">
        <v>2814459.8</v>
      </c>
      <c r="E18" s="85">
        <f t="shared" si="1"/>
        <v>2200772</v>
      </c>
      <c r="F18" s="41">
        <f t="shared" si="0"/>
        <v>-3245284962</v>
      </c>
      <c r="G18" s="38">
        <v>10379</v>
      </c>
      <c r="H18" s="23">
        <v>22841812588</v>
      </c>
    </row>
    <row r="19" spans="1:8">
      <c r="A19" s="67">
        <v>16</v>
      </c>
      <c r="B19" s="15" t="s">
        <v>563</v>
      </c>
      <c r="C19" s="84">
        <v>1841032</v>
      </c>
      <c r="D19" s="91">
        <v>2585045.9</v>
      </c>
      <c r="E19" s="85">
        <f t="shared" si="1"/>
        <v>2114441</v>
      </c>
      <c r="F19" s="41">
        <f t="shared" si="0"/>
        <v>-342581477</v>
      </c>
      <c r="G19" s="38">
        <v>1253</v>
      </c>
      <c r="H19" s="23">
        <v>2649394573</v>
      </c>
    </row>
    <row r="20" spans="1:8">
      <c r="A20" s="67">
        <v>17</v>
      </c>
      <c r="B20" s="15" t="s">
        <v>564</v>
      </c>
      <c r="C20" s="84">
        <v>1730623</v>
      </c>
      <c r="D20" s="91">
        <v>4507545.42</v>
      </c>
      <c r="E20" s="85">
        <f t="shared" si="1"/>
        <v>125844</v>
      </c>
      <c r="F20" s="41">
        <f t="shared" si="0"/>
        <v>112334530</v>
      </c>
      <c r="G20" s="37">
        <v>70</v>
      </c>
      <c r="H20" s="23">
        <v>8809080</v>
      </c>
    </row>
    <row r="21" spans="1:8">
      <c r="A21" s="68">
        <v>18</v>
      </c>
      <c r="B21" s="58" t="s">
        <v>565</v>
      </c>
      <c r="C21" s="88">
        <v>1364112</v>
      </c>
      <c r="D21" s="90">
        <v>1270034.6200000001</v>
      </c>
      <c r="E21" s="87">
        <v>0</v>
      </c>
      <c r="F21" s="66">
        <f t="shared" si="0"/>
        <v>0</v>
      </c>
      <c r="G21" s="64">
        <v>0</v>
      </c>
      <c r="H21" s="93">
        <v>0</v>
      </c>
    </row>
    <row r="22" spans="1:8">
      <c r="A22" s="67">
        <v>19</v>
      </c>
      <c r="B22" s="15" t="s">
        <v>566</v>
      </c>
      <c r="C22" s="84">
        <v>1292485</v>
      </c>
      <c r="D22" s="91">
        <v>2474660.84</v>
      </c>
      <c r="E22" s="85">
        <f t="shared" si="1"/>
        <v>2220555</v>
      </c>
      <c r="F22" s="41">
        <f t="shared" si="0"/>
        <v>-8059359880</v>
      </c>
      <c r="G22" s="38">
        <v>8684</v>
      </c>
      <c r="H22" s="23">
        <v>19283299620</v>
      </c>
    </row>
    <row r="23" spans="1:8">
      <c r="A23" s="68">
        <v>20</v>
      </c>
      <c r="B23" s="58" t="s">
        <v>567</v>
      </c>
      <c r="C23" s="88">
        <v>1251557</v>
      </c>
      <c r="D23" s="90">
        <v>1457896.23</v>
      </c>
      <c r="E23" s="87">
        <v>0</v>
      </c>
      <c r="F23" s="66">
        <f t="shared" si="0"/>
        <v>0</v>
      </c>
      <c r="G23" s="64">
        <v>0</v>
      </c>
      <c r="H23" s="93">
        <v>0</v>
      </c>
    </row>
    <row r="24" spans="1:8">
      <c r="A24" s="67">
        <v>21</v>
      </c>
      <c r="B24" s="15" t="s">
        <v>568</v>
      </c>
      <c r="C24" s="84">
        <v>1227355</v>
      </c>
      <c r="D24" s="91">
        <v>1723363.93</v>
      </c>
      <c r="E24" s="85">
        <f t="shared" si="1"/>
        <v>1411777</v>
      </c>
      <c r="F24" s="41">
        <f t="shared" si="0"/>
        <v>-144402426</v>
      </c>
      <c r="G24" s="37">
        <v>783</v>
      </c>
      <c r="H24" s="23">
        <v>1105421391</v>
      </c>
    </row>
    <row r="25" spans="1:8">
      <c r="A25" s="68">
        <v>22</v>
      </c>
      <c r="B25" s="58" t="s">
        <v>569</v>
      </c>
      <c r="C25" s="88">
        <v>1153749</v>
      </c>
      <c r="D25" s="90">
        <v>3005030.28</v>
      </c>
      <c r="E25" s="87">
        <v>0</v>
      </c>
      <c r="F25" s="66">
        <f t="shared" si="0"/>
        <v>0</v>
      </c>
      <c r="G25" s="64">
        <v>0</v>
      </c>
      <c r="H25" s="93">
        <v>0</v>
      </c>
    </row>
    <row r="26" spans="1:8">
      <c r="A26" s="68">
        <v>23</v>
      </c>
      <c r="B26" s="58" t="s">
        <v>570</v>
      </c>
      <c r="C26" s="88">
        <v>1153749</v>
      </c>
      <c r="D26" s="90">
        <v>3005030.28</v>
      </c>
      <c r="E26" s="87">
        <v>0</v>
      </c>
      <c r="F26" s="66">
        <f t="shared" si="0"/>
        <v>0</v>
      </c>
      <c r="G26" s="64">
        <v>0</v>
      </c>
      <c r="H26" s="93">
        <v>0</v>
      </c>
    </row>
    <row r="27" spans="1:8">
      <c r="A27" s="68">
        <v>24</v>
      </c>
      <c r="B27" s="58" t="s">
        <v>571</v>
      </c>
      <c r="C27" s="88">
        <v>1052510</v>
      </c>
      <c r="D27" s="92">
        <v>975088.29</v>
      </c>
      <c r="E27" s="87">
        <v>0</v>
      </c>
      <c r="F27" s="66">
        <f t="shared" si="0"/>
        <v>0</v>
      </c>
      <c r="G27" s="64">
        <v>0</v>
      </c>
      <c r="H27" s="93">
        <v>0</v>
      </c>
    </row>
    <row r="28" spans="1:8">
      <c r="A28" s="68">
        <v>25</v>
      </c>
      <c r="B28" s="58" t="s">
        <v>572</v>
      </c>
      <c r="C28" s="88">
        <v>1003704</v>
      </c>
      <c r="D28" s="90">
        <v>1531730.53</v>
      </c>
      <c r="E28" s="87">
        <v>0</v>
      </c>
      <c r="F28" s="66">
        <f t="shared" si="0"/>
        <v>0</v>
      </c>
      <c r="G28" s="64">
        <v>0</v>
      </c>
      <c r="H28" s="93">
        <v>0</v>
      </c>
    </row>
    <row r="29" spans="1:8">
      <c r="A29" s="67">
        <v>26</v>
      </c>
      <c r="B29" s="15" t="s">
        <v>573</v>
      </c>
      <c r="C29" s="84">
        <v>938667</v>
      </c>
      <c r="D29" s="91">
        <v>1093422.17</v>
      </c>
      <c r="E29" s="85">
        <f t="shared" si="1"/>
        <v>930956</v>
      </c>
      <c r="F29" s="41">
        <f t="shared" si="0"/>
        <v>51578879</v>
      </c>
      <c r="G29" s="38">
        <v>6689</v>
      </c>
      <c r="H29" s="23">
        <v>6227164684</v>
      </c>
    </row>
    <row r="30" spans="1:8">
      <c r="A30" s="67">
        <v>27</v>
      </c>
      <c r="B30" s="15" t="s">
        <v>574</v>
      </c>
      <c r="C30" s="84">
        <v>782581</v>
      </c>
      <c r="D30" s="91">
        <v>949987.47</v>
      </c>
      <c r="E30" s="85">
        <f t="shared" si="1"/>
        <v>798388.85020476265</v>
      </c>
      <c r="F30" s="41">
        <f t="shared" si="0"/>
        <v>-521105782.00000089</v>
      </c>
      <c r="G30" s="38">
        <v>32965</v>
      </c>
      <c r="H30" s="23">
        <v>26318888447</v>
      </c>
    </row>
    <row r="31" spans="1:8">
      <c r="A31" s="67">
        <v>28</v>
      </c>
      <c r="B31" s="15" t="s">
        <v>575</v>
      </c>
      <c r="C31" s="84">
        <v>678259</v>
      </c>
      <c r="D31" s="91">
        <v>967848.34</v>
      </c>
      <c r="E31" s="85">
        <f t="shared" si="1"/>
        <v>797726.24561403506</v>
      </c>
      <c r="F31" s="41">
        <f t="shared" si="0"/>
        <v>-1321068801.9999995</v>
      </c>
      <c r="G31" s="38">
        <v>11058</v>
      </c>
      <c r="H31" s="23">
        <v>8821256824</v>
      </c>
    </row>
    <row r="32" spans="1:8">
      <c r="A32" s="94">
        <v>29</v>
      </c>
      <c r="B32" s="95" t="s">
        <v>576</v>
      </c>
      <c r="C32" s="96">
        <v>603687</v>
      </c>
      <c r="D32" s="97">
        <v>677073.12</v>
      </c>
      <c r="E32" s="98">
        <f t="shared" si="1"/>
        <v>624112.37789093994</v>
      </c>
      <c r="F32" s="99">
        <f t="shared" si="0"/>
        <v>-577588835.99999964</v>
      </c>
      <c r="G32" s="100">
        <v>28278</v>
      </c>
      <c r="H32" s="101">
        <v>17648649822</v>
      </c>
    </row>
    <row r="33" spans="1:10">
      <c r="A33" s="116" t="s">
        <v>629</v>
      </c>
      <c r="B33" s="110"/>
      <c r="C33" s="111"/>
      <c r="D33" s="112"/>
      <c r="E33" s="113"/>
      <c r="F33" s="114"/>
      <c r="G33" s="115"/>
      <c r="H33" s="117"/>
    </row>
    <row r="34" spans="1:10">
      <c r="A34" s="102">
        <v>76</v>
      </c>
      <c r="B34" s="103" t="s">
        <v>623</v>
      </c>
      <c r="C34" s="104">
        <v>19068</v>
      </c>
      <c r="D34" s="105">
        <v>23682.6</v>
      </c>
      <c r="E34" s="106">
        <f t="shared" ref="E34:E35" si="2">H34/G34</f>
        <v>19417.573671481623</v>
      </c>
      <c r="F34" s="107">
        <f t="shared" ref="F34:F38" si="3">(C34-E34)*G34</f>
        <v>-26451190.99999997</v>
      </c>
      <c r="G34" s="108">
        <v>75667</v>
      </c>
      <c r="H34" s="109">
        <v>1469269547</v>
      </c>
    </row>
    <row r="35" spans="1:10">
      <c r="A35" s="67">
        <v>77</v>
      </c>
      <c r="B35" s="15" t="s">
        <v>624</v>
      </c>
      <c r="C35" s="84">
        <v>15702</v>
      </c>
      <c r="D35" s="91">
        <v>24097.99</v>
      </c>
      <c r="E35" s="85">
        <f t="shared" si="2"/>
        <v>20361.802954535029</v>
      </c>
      <c r="F35" s="41">
        <f t="shared" si="3"/>
        <v>-101569725.00000003</v>
      </c>
      <c r="G35" s="38">
        <v>21797</v>
      </c>
      <c r="H35" s="23">
        <v>443826219</v>
      </c>
    </row>
    <row r="36" spans="1:10">
      <c r="A36" s="68">
        <v>78</v>
      </c>
      <c r="B36" s="58" t="s">
        <v>625</v>
      </c>
      <c r="C36" s="88">
        <v>14431</v>
      </c>
      <c r="D36" s="90">
        <v>15969.28</v>
      </c>
      <c r="E36" s="87">
        <v>0</v>
      </c>
      <c r="F36" s="66">
        <f t="shared" si="3"/>
        <v>0</v>
      </c>
      <c r="G36" s="64">
        <v>0</v>
      </c>
      <c r="H36" s="93">
        <v>0</v>
      </c>
    </row>
    <row r="37" spans="1:10">
      <c r="A37" s="68">
        <v>79</v>
      </c>
      <c r="B37" s="58" t="s">
        <v>626</v>
      </c>
      <c r="C37" s="88">
        <v>6356</v>
      </c>
      <c r="D37" s="90">
        <v>7894.2</v>
      </c>
      <c r="E37" s="87">
        <v>0</v>
      </c>
      <c r="F37" s="66">
        <f t="shared" si="3"/>
        <v>0</v>
      </c>
      <c r="G37" s="64">
        <v>0</v>
      </c>
      <c r="H37" s="93">
        <v>0</v>
      </c>
    </row>
    <row r="38" spans="1:10">
      <c r="A38" s="68">
        <v>80</v>
      </c>
      <c r="B38" s="58" t="s">
        <v>627</v>
      </c>
      <c r="C38" s="88">
        <v>3163</v>
      </c>
      <c r="D38" s="90">
        <v>16708.439999999999</v>
      </c>
      <c r="E38" s="87">
        <v>0</v>
      </c>
      <c r="F38" s="66">
        <f t="shared" si="3"/>
        <v>0</v>
      </c>
      <c r="G38" s="64">
        <v>0</v>
      </c>
      <c r="H38" s="93">
        <v>0</v>
      </c>
    </row>
    <row r="39" spans="1:10" ht="13.5" thickBot="1">
      <c r="A39" s="51" t="s">
        <v>546</v>
      </c>
      <c r="B39" s="52"/>
      <c r="C39" s="53"/>
      <c r="D39" s="53"/>
      <c r="E39" s="17"/>
      <c r="F39" s="43">
        <v>-28822660340</v>
      </c>
      <c r="G39" s="10"/>
      <c r="H39" s="26"/>
    </row>
    <row r="40" spans="1:10">
      <c r="A40" s="27" t="s">
        <v>547</v>
      </c>
      <c r="B40" s="10"/>
      <c r="C40" s="11"/>
      <c r="D40" s="11"/>
      <c r="E40" s="11"/>
      <c r="F40" s="12"/>
      <c r="G40" s="10"/>
      <c r="H40" s="26"/>
    </row>
    <row r="41" spans="1:10">
      <c r="A41" s="27" t="s">
        <v>252</v>
      </c>
      <c r="B41" s="10"/>
      <c r="C41" s="11"/>
      <c r="D41" s="11"/>
      <c r="E41" s="11"/>
      <c r="F41" s="12"/>
      <c r="G41" s="10"/>
      <c r="H41" s="26"/>
    </row>
    <row r="42" spans="1:10" ht="13.5" thickBot="1">
      <c r="A42" s="28" t="s">
        <v>628</v>
      </c>
      <c r="B42" s="29"/>
      <c r="C42" s="30"/>
      <c r="D42" s="30"/>
      <c r="E42" s="30"/>
      <c r="F42" s="31"/>
      <c r="G42" s="29"/>
      <c r="H42" s="32"/>
      <c r="J42" s="4">
        <f>F39+Art1_PDF220CUM!E224</f>
        <v>-100218100382</v>
      </c>
    </row>
    <row r="43" spans="1:10">
      <c r="J43" s="70">
        <f>140*100/220</f>
        <v>63.636363636363633</v>
      </c>
    </row>
  </sheetData>
  <mergeCells count="2">
    <mergeCell ref="A1:H1"/>
    <mergeCell ref="A2:H2"/>
  </mergeCells>
  <hyperlinks>
    <hyperlink ref="A33" r:id="rId1"/>
  </hyperlinks>
  <pageMargins left="0.7" right="0.7" top="0.75" bottom="0.75" header="0.3" footer="0.3"/>
  <pageSetup orientation="portrait" horizontalDpi="1200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5"/>
  <sheetViews>
    <sheetView topLeftCell="A26" workbookViewId="0">
      <selection activeCell="E52" sqref="E52"/>
    </sheetView>
  </sheetViews>
  <sheetFormatPr baseColWidth="10" defaultRowHeight="12.75"/>
  <cols>
    <col min="1" max="1" width="3.7109375" style="1" customWidth="1"/>
    <col min="2" max="2" width="49.28515625" style="1" customWidth="1"/>
    <col min="3" max="4" width="11.42578125" style="2"/>
    <col min="5" max="5" width="12.7109375" style="4" customWidth="1"/>
    <col min="6" max="6" width="9" style="1" bestFit="1" customWidth="1"/>
    <col min="7" max="7" width="11.7109375" style="2" bestFit="1" customWidth="1"/>
    <col min="8" max="16384" width="11.42578125" style="1"/>
  </cols>
  <sheetData>
    <row r="1" spans="1:7" ht="18">
      <c r="A1" s="144" t="s">
        <v>630</v>
      </c>
      <c r="B1" s="145"/>
      <c r="C1" s="145"/>
      <c r="D1" s="145"/>
      <c r="E1" s="145"/>
      <c r="F1" s="145"/>
      <c r="G1" s="146"/>
    </row>
    <row r="2" spans="1:7" ht="16.5" thickBot="1">
      <c r="A2" s="147" t="s">
        <v>345</v>
      </c>
      <c r="B2" s="148"/>
      <c r="C2" s="148"/>
      <c r="D2" s="148"/>
      <c r="E2" s="148"/>
      <c r="F2" s="148"/>
      <c r="G2" s="149"/>
    </row>
    <row r="3" spans="1:7">
      <c r="A3" s="18" t="s">
        <v>222</v>
      </c>
      <c r="B3" s="19" t="s">
        <v>250</v>
      </c>
      <c r="C3" s="20" t="s">
        <v>249</v>
      </c>
      <c r="D3" s="33" t="s">
        <v>251</v>
      </c>
      <c r="E3" s="40" t="s">
        <v>253</v>
      </c>
      <c r="F3" s="36" t="s">
        <v>225</v>
      </c>
      <c r="G3" s="21" t="s">
        <v>226</v>
      </c>
    </row>
    <row r="4" spans="1:7">
      <c r="A4" s="68">
        <v>1</v>
      </c>
      <c r="B4" s="58" t="s">
        <v>413</v>
      </c>
      <c r="C4" s="59">
        <v>48364</v>
      </c>
      <c r="D4" s="63">
        <v>0</v>
      </c>
      <c r="E4" s="66">
        <v>0</v>
      </c>
      <c r="F4" s="64">
        <v>0</v>
      </c>
      <c r="G4" s="62">
        <v>0</v>
      </c>
    </row>
    <row r="5" spans="1:7">
      <c r="A5" s="67">
        <f>A4+1</f>
        <v>2</v>
      </c>
      <c r="B5" s="15" t="s">
        <v>414</v>
      </c>
      <c r="C5" s="13">
        <v>46712</v>
      </c>
      <c r="D5" s="34">
        <v>119817.74444444444</v>
      </c>
      <c r="E5" s="41">
        <v>-59215653</v>
      </c>
      <c r="F5" s="37">
        <v>810</v>
      </c>
      <c r="G5" s="23">
        <v>97052373</v>
      </c>
    </row>
    <row r="6" spans="1:7">
      <c r="A6" s="67">
        <f t="shared" ref="A6:A50" si="0">A5+1</f>
        <v>3</v>
      </c>
      <c r="B6" s="15" t="s">
        <v>415</v>
      </c>
      <c r="C6" s="13">
        <v>44841</v>
      </c>
      <c r="D6" s="34">
        <v>94521.126537537115</v>
      </c>
      <c r="E6" s="41">
        <v>-1054162605</v>
      </c>
      <c r="F6" s="38">
        <v>21219</v>
      </c>
      <c r="G6" s="23">
        <v>2005643784</v>
      </c>
    </row>
    <row r="7" spans="1:7">
      <c r="A7" s="67">
        <f t="shared" si="0"/>
        <v>4</v>
      </c>
      <c r="B7" s="58" t="s">
        <v>416</v>
      </c>
      <c r="C7" s="59">
        <v>44841</v>
      </c>
      <c r="D7" s="63">
        <v>0</v>
      </c>
      <c r="E7" s="66">
        <v>0</v>
      </c>
      <c r="F7" s="64">
        <v>0</v>
      </c>
      <c r="G7" s="62">
        <v>0</v>
      </c>
    </row>
    <row r="8" spans="1:7">
      <c r="A8" s="67">
        <f t="shared" si="0"/>
        <v>5</v>
      </c>
      <c r="B8" s="15" t="s">
        <v>417</v>
      </c>
      <c r="C8" s="13">
        <v>42018</v>
      </c>
      <c r="D8" s="34">
        <v>91097.715981231027</v>
      </c>
      <c r="E8" s="41">
        <v>-177815811</v>
      </c>
      <c r="F8" s="38">
        <v>3623</v>
      </c>
      <c r="G8" s="23">
        <v>330047025</v>
      </c>
    </row>
    <row r="9" spans="1:7">
      <c r="A9" s="67">
        <f t="shared" si="0"/>
        <v>6</v>
      </c>
      <c r="B9" s="15" t="s">
        <v>418</v>
      </c>
      <c r="C9" s="13">
        <v>38191</v>
      </c>
      <c r="D9" s="34">
        <v>157741</v>
      </c>
      <c r="E9" s="41">
        <v>-22834050</v>
      </c>
      <c r="F9" s="37">
        <v>191</v>
      </c>
      <c r="G9" s="23">
        <v>30128531</v>
      </c>
    </row>
    <row r="10" spans="1:7">
      <c r="A10" s="67">
        <f t="shared" si="0"/>
        <v>7</v>
      </c>
      <c r="B10" s="58" t="s">
        <v>419</v>
      </c>
      <c r="C10" s="59">
        <v>38191</v>
      </c>
      <c r="D10" s="63">
        <v>0</v>
      </c>
      <c r="E10" s="66">
        <v>0</v>
      </c>
      <c r="F10" s="64">
        <v>0</v>
      </c>
      <c r="G10" s="62">
        <v>0</v>
      </c>
    </row>
    <row r="11" spans="1:7">
      <c r="A11" s="67">
        <f t="shared" si="0"/>
        <v>8</v>
      </c>
      <c r="B11" s="15" t="s">
        <v>420</v>
      </c>
      <c r="C11" s="13">
        <v>38191</v>
      </c>
      <c r="D11" s="34">
        <v>63524.568507157463</v>
      </c>
      <c r="E11" s="41">
        <v>-111493035</v>
      </c>
      <c r="F11" s="38">
        <v>4401</v>
      </c>
      <c r="G11" s="23">
        <v>279571626</v>
      </c>
    </row>
    <row r="12" spans="1:7">
      <c r="A12" s="67">
        <f t="shared" si="0"/>
        <v>9</v>
      </c>
      <c r="B12" s="58" t="s">
        <v>421</v>
      </c>
      <c r="C12" s="59">
        <v>38191</v>
      </c>
      <c r="D12" s="63">
        <v>0</v>
      </c>
      <c r="E12" s="66">
        <v>0</v>
      </c>
      <c r="F12" s="64">
        <v>0</v>
      </c>
      <c r="G12" s="62">
        <v>0</v>
      </c>
    </row>
    <row r="13" spans="1:7">
      <c r="A13" s="67">
        <f t="shared" si="0"/>
        <v>10</v>
      </c>
      <c r="B13" s="15" t="s">
        <v>422</v>
      </c>
      <c r="C13" s="13">
        <v>36442</v>
      </c>
      <c r="D13" s="34">
        <v>83114.65058882485</v>
      </c>
      <c r="E13" s="41">
        <v>-745082193.99999988</v>
      </c>
      <c r="F13" s="38">
        <v>15964</v>
      </c>
      <c r="G13" s="23">
        <v>1326842282</v>
      </c>
    </row>
    <row r="14" spans="1:7">
      <c r="A14" s="67">
        <f t="shared" si="0"/>
        <v>11</v>
      </c>
      <c r="B14" s="58" t="s">
        <v>423</v>
      </c>
      <c r="C14" s="59">
        <v>36442</v>
      </c>
      <c r="D14" s="63">
        <v>0</v>
      </c>
      <c r="E14" s="66">
        <v>0</v>
      </c>
      <c r="F14" s="64">
        <v>0</v>
      </c>
      <c r="G14" s="62">
        <v>0</v>
      </c>
    </row>
    <row r="15" spans="1:7">
      <c r="A15" s="67">
        <f t="shared" si="0"/>
        <v>12</v>
      </c>
      <c r="B15" s="58" t="s">
        <v>424</v>
      </c>
      <c r="C15" s="59">
        <v>35966</v>
      </c>
      <c r="D15" s="63">
        <v>0</v>
      </c>
      <c r="E15" s="66">
        <v>0</v>
      </c>
      <c r="F15" s="64">
        <v>0</v>
      </c>
      <c r="G15" s="62">
        <v>0</v>
      </c>
    </row>
    <row r="16" spans="1:7">
      <c r="A16" s="67">
        <f t="shared" si="0"/>
        <v>13</v>
      </c>
      <c r="B16" s="15" t="s">
        <v>425</v>
      </c>
      <c r="C16" s="13">
        <v>35966</v>
      </c>
      <c r="D16" s="34">
        <v>132413.10723350252</v>
      </c>
      <c r="E16" s="41">
        <v>-912003845.99999988</v>
      </c>
      <c r="F16" s="38">
        <v>9456</v>
      </c>
      <c r="G16" s="23">
        <v>1252098342</v>
      </c>
    </row>
    <row r="17" spans="1:7">
      <c r="A17" s="67">
        <f t="shared" si="0"/>
        <v>14</v>
      </c>
      <c r="B17" s="58" t="s">
        <v>426</v>
      </c>
      <c r="C17" s="59">
        <v>34546</v>
      </c>
      <c r="D17" s="63">
        <v>0</v>
      </c>
      <c r="E17" s="66">
        <v>0</v>
      </c>
      <c r="F17" s="64">
        <v>0</v>
      </c>
      <c r="G17" s="62">
        <v>0</v>
      </c>
    </row>
    <row r="18" spans="1:7">
      <c r="A18" s="67">
        <f t="shared" si="0"/>
        <v>15</v>
      </c>
      <c r="B18" s="58" t="s">
        <v>427</v>
      </c>
      <c r="C18" s="59">
        <v>34012</v>
      </c>
      <c r="D18" s="63">
        <v>0</v>
      </c>
      <c r="E18" s="66">
        <v>0</v>
      </c>
      <c r="F18" s="64">
        <v>0</v>
      </c>
      <c r="G18" s="62">
        <v>0</v>
      </c>
    </row>
    <row r="19" spans="1:7">
      <c r="A19" s="67">
        <f t="shared" si="0"/>
        <v>16</v>
      </c>
      <c r="B19" s="58" t="s">
        <v>428</v>
      </c>
      <c r="C19" s="59">
        <v>34012</v>
      </c>
      <c r="D19" s="63">
        <v>0</v>
      </c>
      <c r="E19" s="66">
        <v>0</v>
      </c>
      <c r="F19" s="64">
        <v>0</v>
      </c>
      <c r="G19" s="62">
        <v>0</v>
      </c>
    </row>
    <row r="20" spans="1:7">
      <c r="A20" s="67">
        <f t="shared" si="0"/>
        <v>17</v>
      </c>
      <c r="B20" s="58" t="s">
        <v>429</v>
      </c>
      <c r="C20" s="59">
        <v>33631</v>
      </c>
      <c r="D20" s="63">
        <v>0</v>
      </c>
      <c r="E20" s="66">
        <v>0</v>
      </c>
      <c r="F20" s="64">
        <v>0</v>
      </c>
      <c r="G20" s="62">
        <v>0</v>
      </c>
    </row>
    <row r="21" spans="1:7">
      <c r="A21" s="67">
        <f t="shared" si="0"/>
        <v>18</v>
      </c>
      <c r="B21" s="58" t="s">
        <v>430</v>
      </c>
      <c r="C21" s="59">
        <v>33631</v>
      </c>
      <c r="D21" s="63">
        <v>0</v>
      </c>
      <c r="E21" s="66">
        <v>0</v>
      </c>
      <c r="F21" s="64">
        <v>0</v>
      </c>
      <c r="G21" s="62">
        <v>0</v>
      </c>
    </row>
    <row r="22" spans="1:7">
      <c r="A22" s="67">
        <f t="shared" si="0"/>
        <v>19</v>
      </c>
      <c r="B22" s="58" t="s">
        <v>431</v>
      </c>
      <c r="C22" s="59">
        <v>30368</v>
      </c>
      <c r="D22" s="63">
        <v>0</v>
      </c>
      <c r="E22" s="66">
        <v>0</v>
      </c>
      <c r="F22" s="64">
        <v>0</v>
      </c>
      <c r="G22" s="62">
        <v>0</v>
      </c>
    </row>
    <row r="23" spans="1:7">
      <c r="A23" s="67">
        <f t="shared" si="0"/>
        <v>20</v>
      </c>
      <c r="B23" s="58" t="s">
        <v>432</v>
      </c>
      <c r="C23" s="59">
        <v>24294</v>
      </c>
      <c r="D23" s="63">
        <v>0</v>
      </c>
      <c r="E23" s="66">
        <v>0</v>
      </c>
      <c r="F23" s="64">
        <v>0</v>
      </c>
      <c r="G23" s="62">
        <v>0</v>
      </c>
    </row>
    <row r="24" spans="1:7">
      <c r="A24" s="67">
        <f t="shared" si="0"/>
        <v>21</v>
      </c>
      <c r="B24" s="58" t="s">
        <v>433</v>
      </c>
      <c r="C24" s="59">
        <v>24294</v>
      </c>
      <c r="D24" s="63">
        <v>0</v>
      </c>
      <c r="E24" s="66">
        <v>0</v>
      </c>
      <c r="F24" s="64">
        <v>0</v>
      </c>
      <c r="G24" s="62">
        <v>0</v>
      </c>
    </row>
    <row r="25" spans="1:7">
      <c r="A25" s="67">
        <f t="shared" si="0"/>
        <v>22</v>
      </c>
      <c r="B25" s="15" t="s">
        <v>434</v>
      </c>
      <c r="C25" s="13">
        <v>24269</v>
      </c>
      <c r="D25" s="34">
        <v>55019</v>
      </c>
      <c r="E25" s="41">
        <v>-746210250</v>
      </c>
      <c r="F25" s="38">
        <v>24267</v>
      </c>
      <c r="G25" s="23">
        <v>1335146073</v>
      </c>
    </row>
    <row r="26" spans="1:7">
      <c r="A26" s="67">
        <f t="shared" si="0"/>
        <v>23</v>
      </c>
      <c r="B26" s="58" t="s">
        <v>435</v>
      </c>
      <c r="C26" s="59">
        <v>24182</v>
      </c>
      <c r="D26" s="63">
        <v>0</v>
      </c>
      <c r="E26" s="66">
        <v>0</v>
      </c>
      <c r="F26" s="64">
        <v>0</v>
      </c>
      <c r="G26" s="62">
        <v>0</v>
      </c>
    </row>
    <row r="27" spans="1:7">
      <c r="A27" s="67">
        <f t="shared" si="0"/>
        <v>24</v>
      </c>
      <c r="B27" s="15" t="s">
        <v>436</v>
      </c>
      <c r="C27" s="13">
        <v>23356</v>
      </c>
      <c r="D27" s="34">
        <v>35846</v>
      </c>
      <c r="E27" s="41">
        <v>-67433510</v>
      </c>
      <c r="F27" s="38">
        <v>5399</v>
      </c>
      <c r="G27" s="23">
        <v>193532554</v>
      </c>
    </row>
    <row r="28" spans="1:7">
      <c r="A28" s="67">
        <f t="shared" si="0"/>
        <v>25</v>
      </c>
      <c r="B28" s="58" t="s">
        <v>437</v>
      </c>
      <c r="C28" s="59">
        <v>23356</v>
      </c>
      <c r="D28" s="63">
        <v>0</v>
      </c>
      <c r="E28" s="66">
        <v>0</v>
      </c>
      <c r="F28" s="64">
        <v>0</v>
      </c>
      <c r="G28" s="62">
        <v>0</v>
      </c>
    </row>
    <row r="29" spans="1:7">
      <c r="A29" s="67">
        <f t="shared" si="0"/>
        <v>26</v>
      </c>
      <c r="B29" s="15" t="s">
        <v>438</v>
      </c>
      <c r="C29" s="13">
        <v>23356</v>
      </c>
      <c r="D29" s="34">
        <v>52881.580361806184</v>
      </c>
      <c r="E29" s="41">
        <v>-621838248</v>
      </c>
      <c r="F29" s="38">
        <v>21061</v>
      </c>
      <c r="G29" s="23">
        <v>1113738964</v>
      </c>
    </row>
    <row r="30" spans="1:7">
      <c r="A30" s="67">
        <f t="shared" si="0"/>
        <v>27</v>
      </c>
      <c r="B30" s="15" t="s">
        <v>439</v>
      </c>
      <c r="C30" s="13">
        <v>22420</v>
      </c>
      <c r="D30" s="34">
        <v>74703</v>
      </c>
      <c r="E30" s="41">
        <v>-115231732</v>
      </c>
      <c r="F30" s="38">
        <v>2204</v>
      </c>
      <c r="G30" s="23">
        <v>164645412</v>
      </c>
    </row>
    <row r="31" spans="1:7">
      <c r="A31" s="67">
        <f t="shared" si="0"/>
        <v>28</v>
      </c>
      <c r="B31" s="58" t="s">
        <v>440</v>
      </c>
      <c r="C31" s="59">
        <v>22420</v>
      </c>
      <c r="D31" s="63">
        <v>0</v>
      </c>
      <c r="E31" s="66">
        <v>0</v>
      </c>
      <c r="F31" s="64">
        <v>0</v>
      </c>
      <c r="G31" s="62">
        <v>0</v>
      </c>
    </row>
    <row r="32" spans="1:7">
      <c r="A32" s="67">
        <f t="shared" si="0"/>
        <v>29</v>
      </c>
      <c r="B32" s="58" t="s">
        <v>441</v>
      </c>
      <c r="C32" s="59">
        <v>19096</v>
      </c>
      <c r="D32" s="63">
        <v>0</v>
      </c>
      <c r="E32" s="66">
        <v>0</v>
      </c>
      <c r="F32" s="64">
        <v>0</v>
      </c>
      <c r="G32" s="62">
        <v>0</v>
      </c>
    </row>
    <row r="33" spans="1:7">
      <c r="A33" s="67">
        <f t="shared" si="0"/>
        <v>30</v>
      </c>
      <c r="B33" s="58" t="s">
        <v>442</v>
      </c>
      <c r="C33" s="59">
        <v>19096</v>
      </c>
      <c r="D33" s="63">
        <v>0</v>
      </c>
      <c r="E33" s="66">
        <v>0</v>
      </c>
      <c r="F33" s="64">
        <v>0</v>
      </c>
      <c r="G33" s="62">
        <v>0</v>
      </c>
    </row>
    <row r="34" spans="1:7">
      <c r="A34" s="67">
        <f t="shared" si="0"/>
        <v>31</v>
      </c>
      <c r="B34" s="58" t="s">
        <v>443</v>
      </c>
      <c r="C34" s="59">
        <v>19096</v>
      </c>
      <c r="D34" s="63">
        <v>0</v>
      </c>
      <c r="E34" s="66">
        <v>0</v>
      </c>
      <c r="F34" s="64">
        <v>0</v>
      </c>
      <c r="G34" s="62">
        <v>0</v>
      </c>
    </row>
    <row r="35" spans="1:7">
      <c r="A35" s="67">
        <f t="shared" si="0"/>
        <v>32</v>
      </c>
      <c r="B35" s="58" t="s">
        <v>444</v>
      </c>
      <c r="C35" s="59">
        <v>19096</v>
      </c>
      <c r="D35" s="63">
        <v>0</v>
      </c>
      <c r="E35" s="66">
        <v>0</v>
      </c>
      <c r="F35" s="64">
        <v>0</v>
      </c>
      <c r="G35" s="62">
        <v>0</v>
      </c>
    </row>
    <row r="36" spans="1:7">
      <c r="A36" s="67">
        <f t="shared" si="0"/>
        <v>33</v>
      </c>
      <c r="B36" s="58" t="s">
        <v>445</v>
      </c>
      <c r="C36" s="59">
        <v>18221</v>
      </c>
      <c r="D36" s="63">
        <v>0</v>
      </c>
      <c r="E36" s="66">
        <v>0</v>
      </c>
      <c r="F36" s="64">
        <v>0</v>
      </c>
      <c r="G36" s="62">
        <v>0</v>
      </c>
    </row>
    <row r="37" spans="1:7">
      <c r="A37" s="67">
        <f t="shared" si="0"/>
        <v>34</v>
      </c>
      <c r="B37" s="58" t="s">
        <v>446</v>
      </c>
      <c r="C37" s="59">
        <v>17273</v>
      </c>
      <c r="D37" s="63">
        <v>0</v>
      </c>
      <c r="E37" s="66">
        <v>0</v>
      </c>
      <c r="F37" s="64">
        <v>0</v>
      </c>
      <c r="G37" s="62">
        <v>0</v>
      </c>
    </row>
    <row r="38" spans="1:7">
      <c r="A38" s="67">
        <f t="shared" si="0"/>
        <v>35</v>
      </c>
      <c r="B38" s="58" t="s">
        <v>447</v>
      </c>
      <c r="C38" s="59">
        <v>17006</v>
      </c>
      <c r="D38" s="63">
        <v>0</v>
      </c>
      <c r="E38" s="66">
        <v>0</v>
      </c>
      <c r="F38" s="64">
        <v>0</v>
      </c>
      <c r="G38" s="62">
        <v>0</v>
      </c>
    </row>
    <row r="39" spans="1:7">
      <c r="A39" s="67">
        <f t="shared" si="0"/>
        <v>36</v>
      </c>
      <c r="B39" s="58" t="s">
        <v>448</v>
      </c>
      <c r="C39" s="59">
        <v>17006</v>
      </c>
      <c r="D39" s="63">
        <v>0</v>
      </c>
      <c r="E39" s="66">
        <v>0</v>
      </c>
      <c r="F39" s="64">
        <v>0</v>
      </c>
      <c r="G39" s="62">
        <v>0</v>
      </c>
    </row>
    <row r="40" spans="1:7">
      <c r="A40" s="67">
        <f t="shared" si="0"/>
        <v>37</v>
      </c>
      <c r="B40" s="58" t="s">
        <v>449</v>
      </c>
      <c r="C40" s="59">
        <v>17006</v>
      </c>
      <c r="D40" s="63">
        <v>0</v>
      </c>
      <c r="E40" s="66">
        <v>0</v>
      </c>
      <c r="F40" s="64">
        <v>0</v>
      </c>
      <c r="G40" s="62">
        <v>0</v>
      </c>
    </row>
    <row r="41" spans="1:7">
      <c r="A41" s="67">
        <f t="shared" si="0"/>
        <v>38</v>
      </c>
      <c r="B41" s="58" t="s">
        <v>450</v>
      </c>
      <c r="C41" s="59">
        <v>12147</v>
      </c>
      <c r="D41" s="63">
        <v>0</v>
      </c>
      <c r="E41" s="66">
        <v>0</v>
      </c>
      <c r="F41" s="64">
        <v>0</v>
      </c>
      <c r="G41" s="62">
        <v>0</v>
      </c>
    </row>
    <row r="42" spans="1:7">
      <c r="A42" s="67">
        <f t="shared" si="0"/>
        <v>39</v>
      </c>
      <c r="B42" s="58" t="s">
        <v>451</v>
      </c>
      <c r="C42" s="59">
        <v>12147</v>
      </c>
      <c r="D42" s="63">
        <v>0</v>
      </c>
      <c r="E42" s="66">
        <v>0</v>
      </c>
      <c r="F42" s="64">
        <v>0</v>
      </c>
      <c r="G42" s="62">
        <v>0</v>
      </c>
    </row>
    <row r="43" spans="1:7">
      <c r="A43" s="67">
        <f t="shared" si="0"/>
        <v>40</v>
      </c>
      <c r="B43" s="58" t="s">
        <v>452</v>
      </c>
      <c r="C43" s="59">
        <v>12135</v>
      </c>
      <c r="D43" s="63">
        <v>0</v>
      </c>
      <c r="E43" s="66">
        <v>0</v>
      </c>
      <c r="F43" s="64">
        <v>0</v>
      </c>
      <c r="G43" s="62">
        <v>0</v>
      </c>
    </row>
    <row r="44" spans="1:7">
      <c r="A44" s="67">
        <f t="shared" si="0"/>
        <v>41</v>
      </c>
      <c r="B44" s="58" t="s">
        <v>453</v>
      </c>
      <c r="C44" s="59">
        <v>12091</v>
      </c>
      <c r="D44" s="63">
        <v>0</v>
      </c>
      <c r="E44" s="66">
        <v>0</v>
      </c>
      <c r="F44" s="64">
        <v>0</v>
      </c>
      <c r="G44" s="62">
        <v>0</v>
      </c>
    </row>
    <row r="45" spans="1:7">
      <c r="A45" s="67">
        <f t="shared" si="0"/>
        <v>42</v>
      </c>
      <c r="B45" s="58" t="s">
        <v>454</v>
      </c>
      <c r="C45" s="59">
        <v>11678</v>
      </c>
      <c r="D45" s="63">
        <v>0</v>
      </c>
      <c r="E45" s="66">
        <v>0</v>
      </c>
      <c r="F45" s="64">
        <v>0</v>
      </c>
      <c r="G45" s="62">
        <v>0</v>
      </c>
    </row>
    <row r="46" spans="1:7">
      <c r="A46" s="67">
        <f t="shared" si="0"/>
        <v>43</v>
      </c>
      <c r="B46" s="58" t="s">
        <v>455</v>
      </c>
      <c r="C46" s="59">
        <v>8503</v>
      </c>
      <c r="D46" s="63">
        <v>0</v>
      </c>
      <c r="E46" s="66">
        <v>0</v>
      </c>
      <c r="F46" s="64">
        <v>0</v>
      </c>
      <c r="G46" s="62">
        <v>0</v>
      </c>
    </row>
    <row r="47" spans="1:7">
      <c r="A47" s="67">
        <f t="shared" si="0"/>
        <v>44</v>
      </c>
      <c r="B47" s="58" t="s">
        <v>456</v>
      </c>
      <c r="C47" s="59">
        <v>8503</v>
      </c>
      <c r="D47" s="63">
        <v>0</v>
      </c>
      <c r="E47" s="66">
        <v>0</v>
      </c>
      <c r="F47" s="64">
        <v>0</v>
      </c>
      <c r="G47" s="62">
        <v>0</v>
      </c>
    </row>
    <row r="48" spans="1:7">
      <c r="A48" s="67">
        <f t="shared" si="0"/>
        <v>45</v>
      </c>
      <c r="B48" s="58" t="s">
        <v>457</v>
      </c>
      <c r="C48" s="59">
        <v>6074</v>
      </c>
      <c r="D48" s="63">
        <v>0</v>
      </c>
      <c r="E48" s="66">
        <v>0</v>
      </c>
      <c r="F48" s="64">
        <v>0</v>
      </c>
      <c r="G48" s="62">
        <v>0</v>
      </c>
    </row>
    <row r="49" spans="1:9">
      <c r="A49" s="67">
        <f t="shared" si="0"/>
        <v>46</v>
      </c>
      <c r="B49" s="58" t="s">
        <v>458</v>
      </c>
      <c r="C49" s="59">
        <v>5652</v>
      </c>
      <c r="D49" s="63">
        <v>0</v>
      </c>
      <c r="E49" s="66">
        <v>0</v>
      </c>
      <c r="F49" s="64">
        <v>0</v>
      </c>
      <c r="G49" s="62">
        <v>0</v>
      </c>
    </row>
    <row r="50" spans="1:9">
      <c r="A50" s="67">
        <f t="shared" si="0"/>
        <v>47</v>
      </c>
      <c r="B50" s="58" t="s">
        <v>459</v>
      </c>
      <c r="C50" s="59">
        <v>3163</v>
      </c>
      <c r="D50" s="63">
        <v>0</v>
      </c>
      <c r="E50" s="66">
        <v>0</v>
      </c>
      <c r="F50" s="64">
        <v>0</v>
      </c>
      <c r="G50" s="62">
        <v>0</v>
      </c>
    </row>
    <row r="51" spans="1:9" ht="13.5" thickBot="1">
      <c r="A51" s="51" t="s">
        <v>346</v>
      </c>
      <c r="B51" s="52"/>
      <c r="C51" s="53"/>
      <c r="D51" s="17"/>
      <c r="E51" s="43">
        <f>SUM(E4:E50)</f>
        <v>-4633320934</v>
      </c>
      <c r="F51" s="10"/>
      <c r="G51" s="43">
        <f>SUM(G4:G50)</f>
        <v>8128446966</v>
      </c>
    </row>
    <row r="52" spans="1:9">
      <c r="A52" s="27" t="s">
        <v>349</v>
      </c>
      <c r="B52" s="10"/>
      <c r="C52" s="11"/>
      <c r="D52" s="11"/>
      <c r="E52" s="12"/>
      <c r="F52" s="10"/>
      <c r="G52" s="26"/>
    </row>
    <row r="53" spans="1:9">
      <c r="A53" s="27" t="s">
        <v>252</v>
      </c>
      <c r="B53" s="10"/>
      <c r="C53" s="11"/>
      <c r="D53" s="11"/>
      <c r="E53" s="12"/>
      <c r="F53" s="10"/>
      <c r="G53" s="26"/>
    </row>
    <row r="54" spans="1:9" ht="13.5" thickBot="1">
      <c r="A54" s="28" t="s">
        <v>347</v>
      </c>
      <c r="B54" s="29"/>
      <c r="C54" s="30"/>
      <c r="D54" s="30"/>
      <c r="E54" s="31"/>
      <c r="F54" s="29"/>
      <c r="G54" s="32"/>
    </row>
    <row r="55" spans="1:9">
      <c r="I55" s="70">
        <f>140*100/220</f>
        <v>63.636363636363633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0"/>
  <sheetViews>
    <sheetView workbookViewId="0">
      <selection activeCell="A27" sqref="A27:A29"/>
    </sheetView>
  </sheetViews>
  <sheetFormatPr baseColWidth="10" defaultRowHeight="12.75"/>
  <cols>
    <col min="1" max="1" width="3.7109375" style="1" customWidth="1"/>
    <col min="2" max="2" width="42.140625" style="1" customWidth="1"/>
    <col min="3" max="5" width="11.42578125" style="2"/>
    <col min="6" max="6" width="12.7109375" style="4" customWidth="1"/>
    <col min="7" max="7" width="9" style="1" bestFit="1" customWidth="1"/>
    <col min="8" max="8" width="11.7109375" style="2" bestFit="1" customWidth="1"/>
    <col min="9" max="10" width="11.42578125" style="1"/>
    <col min="11" max="11" width="12.28515625" style="1" bestFit="1" customWidth="1"/>
    <col min="12" max="16384" width="11.42578125" style="1"/>
  </cols>
  <sheetData>
    <row r="1" spans="1:8" ht="18">
      <c r="A1" s="144" t="s">
        <v>544</v>
      </c>
      <c r="B1" s="145"/>
      <c r="C1" s="145"/>
      <c r="D1" s="145"/>
      <c r="E1" s="145"/>
      <c r="F1" s="145"/>
      <c r="G1" s="145"/>
      <c r="H1" s="146"/>
    </row>
    <row r="2" spans="1:8" ht="16.5" thickBot="1">
      <c r="A2" s="147" t="s">
        <v>345</v>
      </c>
      <c r="B2" s="148"/>
      <c r="C2" s="148"/>
      <c r="D2" s="148"/>
      <c r="E2" s="148"/>
      <c r="F2" s="148"/>
      <c r="G2" s="148"/>
      <c r="H2" s="149"/>
    </row>
    <row r="3" spans="1:8">
      <c r="A3" s="78" t="s">
        <v>222</v>
      </c>
      <c r="B3" s="19" t="s">
        <v>250</v>
      </c>
      <c r="C3" s="79" t="s">
        <v>249</v>
      </c>
      <c r="D3" s="89" t="s">
        <v>545</v>
      </c>
      <c r="E3" s="80" t="s">
        <v>251</v>
      </c>
      <c r="F3" s="81" t="s">
        <v>253</v>
      </c>
      <c r="G3" s="82" t="s">
        <v>225</v>
      </c>
      <c r="H3" s="83" t="s">
        <v>226</v>
      </c>
    </row>
    <row r="4" spans="1:8">
      <c r="A4" s="68">
        <v>1</v>
      </c>
      <c r="B4" s="58" t="s">
        <v>606</v>
      </c>
      <c r="C4" s="88">
        <v>44132</v>
      </c>
      <c r="D4" s="90">
        <v>43227.58</v>
      </c>
      <c r="E4" s="87">
        <v>0</v>
      </c>
      <c r="F4" s="66">
        <v>0</v>
      </c>
      <c r="G4" s="64">
        <v>0</v>
      </c>
      <c r="H4" s="93">
        <v>0</v>
      </c>
    </row>
    <row r="5" spans="1:8">
      <c r="A5" s="68">
        <f>A4+1</f>
        <v>2</v>
      </c>
      <c r="B5" s="58" t="s">
        <v>607</v>
      </c>
      <c r="C5" s="88">
        <v>39064</v>
      </c>
      <c r="D5" s="90">
        <v>51147.040000000001</v>
      </c>
      <c r="E5" s="87">
        <v>0</v>
      </c>
      <c r="F5" s="66">
        <v>0</v>
      </c>
      <c r="G5" s="64">
        <v>0</v>
      </c>
      <c r="H5" s="93">
        <v>0</v>
      </c>
    </row>
    <row r="6" spans="1:8">
      <c r="A6" s="68">
        <f t="shared" ref="A6:A25" si="0">A5+1</f>
        <v>3</v>
      </c>
      <c r="B6" s="58" t="s">
        <v>608</v>
      </c>
      <c r="C6" s="88">
        <v>39064</v>
      </c>
      <c r="D6" s="90">
        <v>51147.040000000001</v>
      </c>
      <c r="E6" s="87">
        <v>0</v>
      </c>
      <c r="F6" s="66">
        <v>0</v>
      </c>
      <c r="G6" s="64">
        <v>0</v>
      </c>
      <c r="H6" s="93">
        <v>0</v>
      </c>
    </row>
    <row r="7" spans="1:8">
      <c r="A7" s="68">
        <f t="shared" si="0"/>
        <v>4</v>
      </c>
      <c r="B7" s="58" t="s">
        <v>609</v>
      </c>
      <c r="C7" s="88">
        <v>39064</v>
      </c>
      <c r="D7" s="90">
        <v>51147.040000000001</v>
      </c>
      <c r="E7" s="87">
        <v>0</v>
      </c>
      <c r="F7" s="66">
        <v>0</v>
      </c>
      <c r="G7" s="64">
        <v>0</v>
      </c>
      <c r="H7" s="93">
        <v>0</v>
      </c>
    </row>
    <row r="8" spans="1:8">
      <c r="A8" s="68">
        <f t="shared" si="0"/>
        <v>5</v>
      </c>
      <c r="B8" s="15" t="s">
        <v>610</v>
      </c>
      <c r="C8" s="84">
        <v>38135</v>
      </c>
      <c r="D8" s="91">
        <v>47365.2</v>
      </c>
      <c r="E8" s="85">
        <v>39200</v>
      </c>
      <c r="F8" s="41">
        <v>-10650</v>
      </c>
      <c r="G8" s="37">
        <v>10</v>
      </c>
      <c r="H8" s="23">
        <v>392000</v>
      </c>
    </row>
    <row r="9" spans="1:8">
      <c r="A9" s="68">
        <f t="shared" si="0"/>
        <v>6</v>
      </c>
      <c r="B9" s="15" t="s">
        <v>611</v>
      </c>
      <c r="C9" s="84">
        <v>38135</v>
      </c>
      <c r="D9" s="91">
        <v>47365.2</v>
      </c>
      <c r="E9" s="85">
        <v>38571.675966047369</v>
      </c>
      <c r="F9" s="41">
        <v>-7356680.0000000251</v>
      </c>
      <c r="G9" s="38">
        <v>16847</v>
      </c>
      <c r="H9" s="23">
        <v>649817025</v>
      </c>
    </row>
    <row r="10" spans="1:8">
      <c r="A10" s="68">
        <f t="shared" si="0"/>
        <v>7</v>
      </c>
      <c r="B10" s="58" t="s">
        <v>612</v>
      </c>
      <c r="C10" s="88">
        <v>35306</v>
      </c>
      <c r="D10" s="90">
        <v>34582.07</v>
      </c>
      <c r="E10" s="87">
        <v>0</v>
      </c>
      <c r="F10" s="66">
        <v>0</v>
      </c>
      <c r="G10" s="64">
        <v>0</v>
      </c>
      <c r="H10" s="93">
        <v>0</v>
      </c>
    </row>
    <row r="11" spans="1:8">
      <c r="A11" s="68">
        <f t="shared" si="0"/>
        <v>8</v>
      </c>
      <c r="B11" s="58" t="s">
        <v>613</v>
      </c>
      <c r="C11" s="88">
        <v>34388</v>
      </c>
      <c r="D11" s="90">
        <v>33084.29</v>
      </c>
      <c r="E11" s="87">
        <v>0</v>
      </c>
      <c r="F11" s="66">
        <v>0</v>
      </c>
      <c r="G11" s="64">
        <v>0</v>
      </c>
      <c r="H11" s="93">
        <v>0</v>
      </c>
    </row>
    <row r="12" spans="1:8">
      <c r="A12" s="68">
        <f t="shared" si="0"/>
        <v>9</v>
      </c>
      <c r="B12" s="58" t="s">
        <v>614</v>
      </c>
      <c r="C12" s="88">
        <v>33187</v>
      </c>
      <c r="D12" s="90">
        <v>31515.11</v>
      </c>
      <c r="E12" s="87">
        <v>0</v>
      </c>
      <c r="F12" s="66">
        <v>0</v>
      </c>
      <c r="G12" s="64">
        <v>0</v>
      </c>
      <c r="H12" s="93">
        <v>0</v>
      </c>
    </row>
    <row r="13" spans="1:8">
      <c r="A13" s="68">
        <f t="shared" si="0"/>
        <v>10</v>
      </c>
      <c r="B13" s="15" t="s">
        <v>615</v>
      </c>
      <c r="C13" s="84">
        <v>31631</v>
      </c>
      <c r="D13" s="91">
        <v>167084.43</v>
      </c>
      <c r="E13" s="85">
        <v>117539.49546044099</v>
      </c>
      <c r="F13" s="41">
        <v>-728589950</v>
      </c>
      <c r="G13" s="38">
        <v>8481</v>
      </c>
      <c r="H13" s="23">
        <v>996852461</v>
      </c>
    </row>
    <row r="14" spans="1:8">
      <c r="A14" s="68">
        <f t="shared" si="0"/>
        <v>11</v>
      </c>
      <c r="B14" s="15" t="s">
        <v>616</v>
      </c>
      <c r="C14" s="84">
        <v>31403</v>
      </c>
      <c r="D14" s="91">
        <v>48195.99</v>
      </c>
      <c r="E14" s="85">
        <v>40859.978068598546</v>
      </c>
      <c r="F14" s="41">
        <v>-394554581.99999994</v>
      </c>
      <c r="G14" s="38">
        <v>41721</v>
      </c>
      <c r="H14" s="23">
        <v>1704719145</v>
      </c>
    </row>
    <row r="15" spans="1:8">
      <c r="A15" s="68">
        <f t="shared" si="0"/>
        <v>12</v>
      </c>
      <c r="B15" s="58" t="s">
        <v>617</v>
      </c>
      <c r="C15" s="88">
        <v>31403</v>
      </c>
      <c r="D15" s="90">
        <v>48195.99</v>
      </c>
      <c r="E15" s="87">
        <v>0</v>
      </c>
      <c r="F15" s="66">
        <v>0</v>
      </c>
      <c r="G15" s="64">
        <v>0</v>
      </c>
      <c r="H15" s="93">
        <v>0</v>
      </c>
    </row>
    <row r="16" spans="1:8">
      <c r="A16" s="68">
        <f t="shared" si="0"/>
        <v>13</v>
      </c>
      <c r="B16" s="15" t="s">
        <v>618</v>
      </c>
      <c r="C16" s="84">
        <v>30383</v>
      </c>
      <c r="D16" s="91">
        <v>38168.69</v>
      </c>
      <c r="E16" s="85">
        <v>32825.672889610389</v>
      </c>
      <c r="F16" s="41">
        <v>-9028118.9999999963</v>
      </c>
      <c r="G16" s="38">
        <v>3696</v>
      </c>
      <c r="H16" s="23">
        <v>121323687</v>
      </c>
    </row>
    <row r="17" spans="1:12">
      <c r="A17" s="68">
        <f t="shared" si="0"/>
        <v>14</v>
      </c>
      <c r="B17" s="58" t="s">
        <v>619</v>
      </c>
      <c r="C17" s="88">
        <v>30383</v>
      </c>
      <c r="D17" s="90">
        <v>38168.69</v>
      </c>
      <c r="E17" s="87">
        <v>0</v>
      </c>
      <c r="F17" s="66">
        <v>0</v>
      </c>
      <c r="G17" s="64">
        <v>0</v>
      </c>
      <c r="H17" s="93">
        <v>0</v>
      </c>
    </row>
    <row r="18" spans="1:12">
      <c r="A18" s="68">
        <f t="shared" si="0"/>
        <v>15</v>
      </c>
      <c r="B18" s="58" t="s">
        <v>620</v>
      </c>
      <c r="C18" s="88">
        <v>19281</v>
      </c>
      <c r="D18" s="90">
        <v>19706.71</v>
      </c>
      <c r="E18" s="87">
        <v>0</v>
      </c>
      <c r="F18" s="66">
        <v>0</v>
      </c>
      <c r="G18" s="64">
        <v>0</v>
      </c>
      <c r="H18" s="93">
        <v>0</v>
      </c>
    </row>
    <row r="19" spans="1:12">
      <c r="A19" s="68">
        <f t="shared" si="0"/>
        <v>16</v>
      </c>
      <c r="B19" s="58" t="s">
        <v>621</v>
      </c>
      <c r="C19" s="88">
        <v>19281</v>
      </c>
      <c r="D19" s="90">
        <v>19706.71</v>
      </c>
      <c r="E19" s="87">
        <v>0</v>
      </c>
      <c r="F19" s="66">
        <v>0</v>
      </c>
      <c r="G19" s="64">
        <v>0</v>
      </c>
      <c r="H19" s="93">
        <v>0</v>
      </c>
    </row>
    <row r="20" spans="1:12">
      <c r="A20" s="68">
        <f t="shared" si="0"/>
        <v>17</v>
      </c>
      <c r="B20" s="58" t="s">
        <v>622</v>
      </c>
      <c r="C20" s="88">
        <v>19281</v>
      </c>
      <c r="D20" s="90">
        <v>19706.71</v>
      </c>
      <c r="E20" s="87">
        <v>0</v>
      </c>
      <c r="F20" s="66">
        <v>0</v>
      </c>
      <c r="G20" s="64">
        <v>0</v>
      </c>
      <c r="H20" s="93">
        <v>0</v>
      </c>
    </row>
    <row r="21" spans="1:12">
      <c r="A21" s="68">
        <f t="shared" si="0"/>
        <v>18</v>
      </c>
      <c r="B21" s="15" t="s">
        <v>623</v>
      </c>
      <c r="C21" s="84">
        <v>19068</v>
      </c>
      <c r="D21" s="91">
        <v>23682.6</v>
      </c>
      <c r="E21" s="85">
        <v>19417.573671481623</v>
      </c>
      <c r="F21" s="41">
        <v>-26451190.99999997</v>
      </c>
      <c r="G21" s="38">
        <v>75667</v>
      </c>
      <c r="H21" s="23">
        <v>1469269547</v>
      </c>
    </row>
    <row r="22" spans="1:12">
      <c r="A22" s="68">
        <f t="shared" si="0"/>
        <v>19</v>
      </c>
      <c r="B22" s="15" t="s">
        <v>624</v>
      </c>
      <c r="C22" s="84">
        <v>15702</v>
      </c>
      <c r="D22" s="91">
        <v>24097.99</v>
      </c>
      <c r="E22" s="85">
        <v>20361.802954535029</v>
      </c>
      <c r="F22" s="41">
        <v>-101569725.00000003</v>
      </c>
      <c r="G22" s="38">
        <v>21797</v>
      </c>
      <c r="H22" s="23">
        <v>443826219</v>
      </c>
    </row>
    <row r="23" spans="1:12">
      <c r="A23" s="68">
        <f t="shared" si="0"/>
        <v>20</v>
      </c>
      <c r="B23" s="58" t="s">
        <v>625</v>
      </c>
      <c r="C23" s="88">
        <v>14431</v>
      </c>
      <c r="D23" s="90">
        <v>15969.28</v>
      </c>
      <c r="E23" s="87">
        <v>0</v>
      </c>
      <c r="F23" s="66">
        <v>0</v>
      </c>
      <c r="G23" s="64">
        <v>0</v>
      </c>
      <c r="H23" s="93">
        <v>0</v>
      </c>
    </row>
    <row r="24" spans="1:12">
      <c r="A24" s="68">
        <f t="shared" si="0"/>
        <v>21</v>
      </c>
      <c r="B24" s="58" t="s">
        <v>626</v>
      </c>
      <c r="C24" s="88">
        <v>6356</v>
      </c>
      <c r="D24" s="90">
        <v>7894.2</v>
      </c>
      <c r="E24" s="87">
        <v>0</v>
      </c>
      <c r="F24" s="66">
        <v>0</v>
      </c>
      <c r="G24" s="64">
        <v>0</v>
      </c>
      <c r="H24" s="93">
        <v>0</v>
      </c>
    </row>
    <row r="25" spans="1:12">
      <c r="A25" s="68">
        <f t="shared" si="0"/>
        <v>22</v>
      </c>
      <c r="B25" s="58" t="s">
        <v>627</v>
      </c>
      <c r="C25" s="88">
        <v>3163</v>
      </c>
      <c r="D25" s="90">
        <v>16708.439999999999</v>
      </c>
      <c r="E25" s="87">
        <v>0</v>
      </c>
      <c r="F25" s="66">
        <v>0</v>
      </c>
      <c r="G25" s="64">
        <v>0</v>
      </c>
      <c r="H25" s="93">
        <v>0</v>
      </c>
    </row>
    <row r="26" spans="1:12" ht="13.5" thickBot="1">
      <c r="A26" s="51" t="s">
        <v>546</v>
      </c>
      <c r="B26" s="52"/>
      <c r="C26" s="53"/>
      <c r="D26" s="53"/>
      <c r="E26" s="17"/>
      <c r="F26" s="43">
        <f>SUM(F4:F25)</f>
        <v>-1267560897</v>
      </c>
      <c r="G26" s="10"/>
      <c r="H26" s="43">
        <f>SUM(H4:H25)</f>
        <v>5386200084</v>
      </c>
      <c r="K26" s="4">
        <f>F26+'47cumArt1'!E51</f>
        <v>-5900881831</v>
      </c>
    </row>
    <row r="27" spans="1:12">
      <c r="A27" s="27" t="s">
        <v>547</v>
      </c>
      <c r="B27" s="10"/>
      <c r="C27" s="11"/>
      <c r="D27" s="11"/>
      <c r="E27" s="11"/>
      <c r="F27" s="12"/>
      <c r="G27" s="10"/>
      <c r="H27" s="26"/>
      <c r="K27" s="4">
        <f>H26+'47cumArt1'!G51</f>
        <v>13514647050</v>
      </c>
    </row>
    <row r="28" spans="1:12">
      <c r="A28" s="27" t="s">
        <v>252</v>
      </c>
      <c r="B28" s="10"/>
      <c r="C28" s="11"/>
      <c r="D28" s="11"/>
      <c r="E28" s="11"/>
      <c r="F28" s="12"/>
      <c r="G28" s="10"/>
      <c r="H28" s="26"/>
      <c r="K28" s="2">
        <f>3860420436+1204217973</f>
        <v>5064638409</v>
      </c>
      <c r="L28" s="2">
        <f>K28/199</f>
        <v>25450444.266331658</v>
      </c>
    </row>
    <row r="29" spans="1:12" ht="13.5" thickBot="1">
      <c r="A29" s="28" t="s">
        <v>628</v>
      </c>
      <c r="B29" s="29"/>
      <c r="C29" s="30"/>
      <c r="D29" s="30"/>
      <c r="E29" s="30"/>
      <c r="F29" s="31"/>
      <c r="G29" s="29"/>
      <c r="H29" s="32"/>
    </row>
    <row r="30" spans="1:12">
      <c r="J30" s="70">
        <f>51*100/80</f>
        <v>63.75</v>
      </c>
    </row>
  </sheetData>
  <mergeCells count="2">
    <mergeCell ref="A1:H1"/>
    <mergeCell ref="A2:H2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334"/>
  <sheetViews>
    <sheetView workbookViewId="0">
      <selection sqref="A1:XFD1048576"/>
    </sheetView>
  </sheetViews>
  <sheetFormatPr baseColWidth="10" defaultRowHeight="12.75"/>
  <cols>
    <col min="1" max="1" width="98.85546875" style="1" customWidth="1"/>
    <col min="2" max="16384" width="11.42578125" style="1"/>
  </cols>
  <sheetData>
    <row r="1" spans="1:1">
      <c r="A1" s="1" t="s">
        <v>631</v>
      </c>
    </row>
    <row r="2" spans="1:1">
      <c r="A2" s="1" t="s">
        <v>632</v>
      </c>
    </row>
    <row r="3" spans="1:1">
      <c r="A3" s="1" t="s">
        <v>633</v>
      </c>
    </row>
    <row r="4" spans="1:1">
      <c r="A4" s="1" t="s">
        <v>634</v>
      </c>
    </row>
    <row r="5" spans="1:1">
      <c r="A5" s="1" t="s">
        <v>635</v>
      </c>
    </row>
    <row r="6" spans="1:1">
      <c r="A6" s="1" t="s">
        <v>636</v>
      </c>
    </row>
    <row r="7" spans="1:1">
      <c r="A7" s="1" t="s">
        <v>637</v>
      </c>
    </row>
    <row r="8" spans="1:1">
      <c r="A8" s="1" t="s">
        <v>638</v>
      </c>
    </row>
    <row r="9" spans="1:1">
      <c r="A9" s="1" t="s">
        <v>639</v>
      </c>
    </row>
    <row r="10" spans="1:1">
      <c r="A10" s="1" t="s">
        <v>640</v>
      </c>
    </row>
    <row r="11" spans="1:1">
      <c r="A11" s="1" t="s">
        <v>641</v>
      </c>
    </row>
    <row r="12" spans="1:1">
      <c r="A12" s="1" t="s">
        <v>642</v>
      </c>
    </row>
    <row r="13" spans="1:1">
      <c r="A13" s="1" t="s">
        <v>643</v>
      </c>
    </row>
    <row r="14" spans="1:1">
      <c r="A14" s="1" t="s">
        <v>644</v>
      </c>
    </row>
    <row r="15" spans="1:1">
      <c r="A15" s="1" t="s">
        <v>645</v>
      </c>
    </row>
    <row r="16" spans="1:1">
      <c r="A16" s="1" t="s">
        <v>646</v>
      </c>
    </row>
    <row r="17" spans="1:1">
      <c r="A17" s="1" t="s">
        <v>647</v>
      </c>
    </row>
    <row r="18" spans="1:1">
      <c r="A18" s="1" t="s">
        <v>648</v>
      </c>
    </row>
    <row r="19" spans="1:1">
      <c r="A19" s="1" t="s">
        <v>649</v>
      </c>
    </row>
    <row r="20" spans="1:1">
      <c r="A20" s="1" t="s">
        <v>650</v>
      </c>
    </row>
    <row r="21" spans="1:1">
      <c r="A21" s="1" t="s">
        <v>651</v>
      </c>
    </row>
    <row r="22" spans="1:1">
      <c r="A22" s="1" t="s">
        <v>652</v>
      </c>
    </row>
    <row r="23" spans="1:1">
      <c r="A23" s="1" t="s">
        <v>653</v>
      </c>
    </row>
    <row r="24" spans="1:1">
      <c r="A24" s="1" t="s">
        <v>654</v>
      </c>
    </row>
    <row r="25" spans="1:1">
      <c r="A25" s="1" t="s">
        <v>655</v>
      </c>
    </row>
    <row r="26" spans="1:1">
      <c r="A26" s="1" t="s">
        <v>656</v>
      </c>
    </row>
    <row r="27" spans="1:1">
      <c r="A27" s="1" t="s">
        <v>657</v>
      </c>
    </row>
    <row r="28" spans="1:1">
      <c r="A28" s="1" t="s">
        <v>658</v>
      </c>
    </row>
    <row r="29" spans="1:1">
      <c r="A29" s="1" t="s">
        <v>659</v>
      </c>
    </row>
    <row r="30" spans="1:1">
      <c r="A30" s="1" t="s">
        <v>660</v>
      </c>
    </row>
    <row r="31" spans="1:1">
      <c r="A31" s="1" t="s">
        <v>661</v>
      </c>
    </row>
    <row r="32" spans="1:1">
      <c r="A32" s="1" t="s">
        <v>662</v>
      </c>
    </row>
    <row r="33" spans="1:1">
      <c r="A33" s="1" t="s">
        <v>663</v>
      </c>
    </row>
    <row r="34" spans="1:1">
      <c r="A34" s="1" t="s">
        <v>664</v>
      </c>
    </row>
    <row r="35" spans="1:1">
      <c r="A35" s="1" t="s">
        <v>665</v>
      </c>
    </row>
    <row r="36" spans="1:1">
      <c r="A36" s="1" t="s">
        <v>666</v>
      </c>
    </row>
    <row r="37" spans="1:1">
      <c r="A37" s="1" t="s">
        <v>667</v>
      </c>
    </row>
    <row r="38" spans="1:1">
      <c r="A38" s="1" t="s">
        <v>668</v>
      </c>
    </row>
    <row r="39" spans="1:1">
      <c r="A39" s="1" t="s">
        <v>669</v>
      </c>
    </row>
    <row r="40" spans="1:1">
      <c r="A40" s="1" t="s">
        <v>670</v>
      </c>
    </row>
    <row r="41" spans="1:1">
      <c r="A41" s="1" t="s">
        <v>671</v>
      </c>
    </row>
    <row r="42" spans="1:1">
      <c r="A42" s="1" t="s">
        <v>672</v>
      </c>
    </row>
    <row r="43" spans="1:1">
      <c r="A43" s="1" t="s">
        <v>673</v>
      </c>
    </row>
    <row r="44" spans="1:1">
      <c r="A44" s="1" t="s">
        <v>674</v>
      </c>
    </row>
    <row r="45" spans="1:1">
      <c r="A45" s="1" t="s">
        <v>675</v>
      </c>
    </row>
    <row r="46" spans="1:1">
      <c r="A46" s="1" t="s">
        <v>676</v>
      </c>
    </row>
    <row r="47" spans="1:1">
      <c r="A47" s="1" t="s">
        <v>677</v>
      </c>
    </row>
    <row r="48" spans="1:1">
      <c r="A48" s="1" t="s">
        <v>678</v>
      </c>
    </row>
    <row r="49" spans="1:1">
      <c r="A49" s="1" t="s">
        <v>679</v>
      </c>
    </row>
    <row r="50" spans="1:1">
      <c r="A50" s="1" t="s">
        <v>680</v>
      </c>
    </row>
    <row r="51" spans="1:1">
      <c r="A51" s="1" t="s">
        <v>681</v>
      </c>
    </row>
    <row r="52" spans="1:1">
      <c r="A52" s="1" t="s">
        <v>682</v>
      </c>
    </row>
    <row r="53" spans="1:1">
      <c r="A53" s="1" t="s">
        <v>683</v>
      </c>
    </row>
    <row r="54" spans="1:1">
      <c r="A54" s="1" t="s">
        <v>684</v>
      </c>
    </row>
    <row r="55" spans="1:1">
      <c r="A55" s="1" t="s">
        <v>685</v>
      </c>
    </row>
    <row r="56" spans="1:1">
      <c r="A56" s="1" t="s">
        <v>686</v>
      </c>
    </row>
    <row r="57" spans="1:1">
      <c r="A57" s="1" t="s">
        <v>687</v>
      </c>
    </row>
    <row r="58" spans="1:1">
      <c r="A58" s="1" t="s">
        <v>688</v>
      </c>
    </row>
    <row r="59" spans="1:1">
      <c r="A59" s="1" t="s">
        <v>689</v>
      </c>
    </row>
    <row r="60" spans="1:1">
      <c r="A60" s="1" t="s">
        <v>690</v>
      </c>
    </row>
    <row r="61" spans="1:1">
      <c r="A61" s="1" t="s">
        <v>691</v>
      </c>
    </row>
    <row r="62" spans="1:1">
      <c r="A62" s="1" t="s">
        <v>692</v>
      </c>
    </row>
    <row r="63" spans="1:1">
      <c r="A63" s="1" t="s">
        <v>693</v>
      </c>
    </row>
    <row r="64" spans="1:1">
      <c r="A64" s="1" t="s">
        <v>694</v>
      </c>
    </row>
    <row r="65" spans="1:1">
      <c r="A65" s="1" t="s">
        <v>695</v>
      </c>
    </row>
    <row r="66" spans="1:1">
      <c r="A66" s="1" t="s">
        <v>696</v>
      </c>
    </row>
    <row r="67" spans="1:1">
      <c r="A67" s="1" t="s">
        <v>697</v>
      </c>
    </row>
    <row r="68" spans="1:1">
      <c r="A68" s="1" t="s">
        <v>698</v>
      </c>
    </row>
    <row r="69" spans="1:1">
      <c r="A69" s="1" t="s">
        <v>699</v>
      </c>
    </row>
    <row r="70" spans="1:1">
      <c r="A70" s="1" t="s">
        <v>700</v>
      </c>
    </row>
    <row r="71" spans="1:1">
      <c r="A71" s="1" t="s">
        <v>701</v>
      </c>
    </row>
    <row r="72" spans="1:1">
      <c r="A72" s="1" t="s">
        <v>702</v>
      </c>
    </row>
    <row r="73" spans="1:1">
      <c r="A73" s="1" t="s">
        <v>703</v>
      </c>
    </row>
    <row r="74" spans="1:1">
      <c r="A74" s="1" t="s">
        <v>704</v>
      </c>
    </row>
    <row r="75" spans="1:1">
      <c r="A75" s="1" t="s">
        <v>705</v>
      </c>
    </row>
    <row r="76" spans="1:1">
      <c r="A76" s="1" t="s">
        <v>706</v>
      </c>
    </row>
    <row r="77" spans="1:1">
      <c r="A77" s="1" t="s">
        <v>707</v>
      </c>
    </row>
    <row r="78" spans="1:1">
      <c r="A78" s="1" t="s">
        <v>708</v>
      </c>
    </row>
    <row r="79" spans="1:1">
      <c r="A79" s="1" t="s">
        <v>709</v>
      </c>
    </row>
    <row r="80" spans="1:1">
      <c r="A80" s="1" t="s">
        <v>710</v>
      </c>
    </row>
    <row r="81" spans="1:1">
      <c r="A81" s="1" t="s">
        <v>711</v>
      </c>
    </row>
    <row r="82" spans="1:1">
      <c r="A82" s="1" t="s">
        <v>712</v>
      </c>
    </row>
    <row r="83" spans="1:1">
      <c r="A83" s="1" t="s">
        <v>713</v>
      </c>
    </row>
    <row r="84" spans="1:1">
      <c r="A84" s="1" t="s">
        <v>714</v>
      </c>
    </row>
    <row r="85" spans="1:1">
      <c r="A85" s="1" t="s">
        <v>715</v>
      </c>
    </row>
    <row r="86" spans="1:1">
      <c r="A86" s="1" t="s">
        <v>716</v>
      </c>
    </row>
    <row r="87" spans="1:1">
      <c r="A87" s="1" t="s">
        <v>717</v>
      </c>
    </row>
    <row r="88" spans="1:1">
      <c r="A88" s="1" t="s">
        <v>718</v>
      </c>
    </row>
    <row r="89" spans="1:1">
      <c r="A89" s="1" t="s">
        <v>719</v>
      </c>
    </row>
    <row r="90" spans="1:1">
      <c r="A90" s="1" t="s">
        <v>720</v>
      </c>
    </row>
    <row r="91" spans="1:1">
      <c r="A91" s="1" t="s">
        <v>721</v>
      </c>
    </row>
    <row r="92" spans="1:1">
      <c r="A92" s="1" t="s">
        <v>722</v>
      </c>
    </row>
    <row r="93" spans="1:1">
      <c r="A93" s="1" t="s">
        <v>723</v>
      </c>
    </row>
    <row r="94" spans="1:1">
      <c r="A94" s="1" t="s">
        <v>724</v>
      </c>
    </row>
    <row r="95" spans="1:1">
      <c r="A95" s="1" t="s">
        <v>725</v>
      </c>
    </row>
    <row r="96" spans="1:1">
      <c r="A96" s="1" t="s">
        <v>726</v>
      </c>
    </row>
    <row r="97" spans="1:1">
      <c r="A97" s="1" t="s">
        <v>727</v>
      </c>
    </row>
    <row r="98" spans="1:1">
      <c r="A98" s="1" t="s">
        <v>728</v>
      </c>
    </row>
    <row r="99" spans="1:1">
      <c r="A99" s="1" t="s">
        <v>729</v>
      </c>
    </row>
    <row r="100" spans="1:1">
      <c r="A100" s="1" t="s">
        <v>730</v>
      </c>
    </row>
    <row r="101" spans="1:1">
      <c r="A101" s="1" t="s">
        <v>731</v>
      </c>
    </row>
    <row r="102" spans="1:1">
      <c r="A102" s="1" t="s">
        <v>732</v>
      </c>
    </row>
    <row r="103" spans="1:1">
      <c r="A103" s="1" t="s">
        <v>733</v>
      </c>
    </row>
    <row r="104" spans="1:1">
      <c r="A104" s="1" t="s">
        <v>734</v>
      </c>
    </row>
    <row r="105" spans="1:1">
      <c r="A105" s="1" t="s">
        <v>735</v>
      </c>
    </row>
    <row r="106" spans="1:1">
      <c r="A106" s="1" t="s">
        <v>736</v>
      </c>
    </row>
    <row r="107" spans="1:1">
      <c r="A107" s="1" t="s">
        <v>737</v>
      </c>
    </row>
    <row r="108" spans="1:1">
      <c r="A108" s="1" t="s">
        <v>738</v>
      </c>
    </row>
    <row r="109" spans="1:1">
      <c r="A109" s="1" t="s">
        <v>739</v>
      </c>
    </row>
    <row r="110" spans="1:1">
      <c r="A110" s="1" t="s">
        <v>740</v>
      </c>
    </row>
    <row r="111" spans="1:1">
      <c r="A111" s="1" t="s">
        <v>741</v>
      </c>
    </row>
    <row r="112" spans="1:1">
      <c r="A112" s="1" t="s">
        <v>742</v>
      </c>
    </row>
    <row r="113" spans="1:1">
      <c r="A113" s="1" t="s">
        <v>743</v>
      </c>
    </row>
    <row r="114" spans="1:1">
      <c r="A114" s="1" t="s">
        <v>744</v>
      </c>
    </row>
    <row r="115" spans="1:1">
      <c r="A115" s="1" t="s">
        <v>745</v>
      </c>
    </row>
    <row r="116" spans="1:1">
      <c r="A116" s="1" t="s">
        <v>746</v>
      </c>
    </row>
    <row r="117" spans="1:1">
      <c r="A117" s="1" t="s">
        <v>747</v>
      </c>
    </row>
    <row r="118" spans="1:1">
      <c r="A118" s="1" t="s">
        <v>748</v>
      </c>
    </row>
    <row r="119" spans="1:1">
      <c r="A119" s="1" t="s">
        <v>749</v>
      </c>
    </row>
    <row r="120" spans="1:1">
      <c r="A120" s="1" t="s">
        <v>750</v>
      </c>
    </row>
    <row r="121" spans="1:1">
      <c r="A121" s="1" t="s">
        <v>751</v>
      </c>
    </row>
    <row r="122" spans="1:1">
      <c r="A122" s="1" t="s">
        <v>752</v>
      </c>
    </row>
    <row r="123" spans="1:1">
      <c r="A123" s="1" t="s">
        <v>753</v>
      </c>
    </row>
    <row r="124" spans="1:1">
      <c r="A124" s="1" t="s">
        <v>754</v>
      </c>
    </row>
    <row r="125" spans="1:1">
      <c r="A125" s="1" t="s">
        <v>755</v>
      </c>
    </row>
    <row r="126" spans="1:1">
      <c r="A126" s="1" t="s">
        <v>756</v>
      </c>
    </row>
    <row r="127" spans="1:1">
      <c r="A127" s="1" t="s">
        <v>757</v>
      </c>
    </row>
    <row r="128" spans="1:1">
      <c r="A128" s="1" t="s">
        <v>758</v>
      </c>
    </row>
    <row r="129" spans="1:1">
      <c r="A129" s="1" t="s">
        <v>759</v>
      </c>
    </row>
    <row r="130" spans="1:1">
      <c r="A130" s="1" t="s">
        <v>760</v>
      </c>
    </row>
    <row r="131" spans="1:1">
      <c r="A131" s="1" t="s">
        <v>761</v>
      </c>
    </row>
    <row r="132" spans="1:1">
      <c r="A132" s="1" t="s">
        <v>762</v>
      </c>
    </row>
    <row r="133" spans="1:1">
      <c r="A133" s="1" t="s">
        <v>763</v>
      </c>
    </row>
    <row r="134" spans="1:1">
      <c r="A134" s="1" t="s">
        <v>764</v>
      </c>
    </row>
    <row r="135" spans="1:1">
      <c r="A135" s="1" t="s">
        <v>765</v>
      </c>
    </row>
    <row r="136" spans="1:1">
      <c r="A136" s="1" t="s">
        <v>766</v>
      </c>
    </row>
    <row r="137" spans="1:1">
      <c r="A137" s="1" t="s">
        <v>767</v>
      </c>
    </row>
    <row r="138" spans="1:1">
      <c r="A138" s="1" t="s">
        <v>768</v>
      </c>
    </row>
    <row r="139" spans="1:1">
      <c r="A139" s="1" t="s">
        <v>769</v>
      </c>
    </row>
    <row r="140" spans="1:1">
      <c r="A140" s="1" t="s">
        <v>770</v>
      </c>
    </row>
    <row r="141" spans="1:1">
      <c r="A141" s="1" t="s">
        <v>771</v>
      </c>
    </row>
    <row r="142" spans="1:1">
      <c r="A142" s="1" t="s">
        <v>772</v>
      </c>
    </row>
    <row r="143" spans="1:1">
      <c r="A143" s="1" t="s">
        <v>773</v>
      </c>
    </row>
    <row r="144" spans="1:1">
      <c r="A144" s="1" t="s">
        <v>774</v>
      </c>
    </row>
    <row r="145" spans="1:1">
      <c r="A145" s="1" t="s">
        <v>775</v>
      </c>
    </row>
    <row r="146" spans="1:1">
      <c r="A146" s="1" t="s">
        <v>776</v>
      </c>
    </row>
    <row r="147" spans="1:1">
      <c r="A147" s="1" t="s">
        <v>777</v>
      </c>
    </row>
    <row r="148" spans="1:1">
      <c r="A148" s="1" t="s">
        <v>778</v>
      </c>
    </row>
    <row r="149" spans="1:1">
      <c r="A149" s="1" t="s">
        <v>779</v>
      </c>
    </row>
    <row r="150" spans="1:1">
      <c r="A150" s="1" t="s">
        <v>780</v>
      </c>
    </row>
    <row r="151" spans="1:1">
      <c r="A151" s="1" t="s">
        <v>781</v>
      </c>
    </row>
    <row r="152" spans="1:1">
      <c r="A152" s="1" t="s">
        <v>782</v>
      </c>
    </row>
    <row r="153" spans="1:1">
      <c r="A153" s="1" t="s">
        <v>783</v>
      </c>
    </row>
    <row r="154" spans="1:1">
      <c r="A154" s="1" t="s">
        <v>784</v>
      </c>
    </row>
    <row r="155" spans="1:1">
      <c r="A155" s="1" t="s">
        <v>785</v>
      </c>
    </row>
    <row r="156" spans="1:1">
      <c r="A156" s="1" t="s">
        <v>786</v>
      </c>
    </row>
    <row r="157" spans="1:1">
      <c r="A157" s="1" t="s">
        <v>787</v>
      </c>
    </row>
    <row r="158" spans="1:1">
      <c r="A158" s="1" t="s">
        <v>788</v>
      </c>
    </row>
    <row r="159" spans="1:1">
      <c r="A159" s="1" t="s">
        <v>789</v>
      </c>
    </row>
    <row r="160" spans="1:1">
      <c r="A160" s="1" t="s">
        <v>790</v>
      </c>
    </row>
    <row r="161" spans="1:1">
      <c r="A161" s="1" t="s">
        <v>791</v>
      </c>
    </row>
    <row r="162" spans="1:1">
      <c r="A162" s="1" t="s">
        <v>792</v>
      </c>
    </row>
    <row r="163" spans="1:1">
      <c r="A163" s="1" t="s">
        <v>793</v>
      </c>
    </row>
    <row r="164" spans="1:1">
      <c r="A164" s="1" t="s">
        <v>794</v>
      </c>
    </row>
    <row r="165" spans="1:1">
      <c r="A165" s="1" t="s">
        <v>795</v>
      </c>
    </row>
    <row r="166" spans="1:1">
      <c r="A166" s="1" t="s">
        <v>796</v>
      </c>
    </row>
    <row r="167" spans="1:1">
      <c r="A167" s="1" t="s">
        <v>797</v>
      </c>
    </row>
    <row r="168" spans="1:1">
      <c r="A168" s="1" t="s">
        <v>798</v>
      </c>
    </row>
    <row r="169" spans="1:1">
      <c r="A169" s="1" t="s">
        <v>799</v>
      </c>
    </row>
    <row r="170" spans="1:1">
      <c r="A170" s="1" t="s">
        <v>800</v>
      </c>
    </row>
    <row r="171" spans="1:1">
      <c r="A171" s="1" t="s">
        <v>801</v>
      </c>
    </row>
    <row r="172" spans="1:1">
      <c r="A172" s="1" t="s">
        <v>802</v>
      </c>
    </row>
    <row r="173" spans="1:1">
      <c r="A173" s="1" t="s">
        <v>803</v>
      </c>
    </row>
    <row r="174" spans="1:1">
      <c r="A174" s="1" t="s">
        <v>804</v>
      </c>
    </row>
    <row r="175" spans="1:1">
      <c r="A175" s="1" t="s">
        <v>805</v>
      </c>
    </row>
    <row r="176" spans="1:1">
      <c r="A176" s="1" t="s">
        <v>806</v>
      </c>
    </row>
    <row r="177" spans="1:1">
      <c r="A177" s="1" t="s">
        <v>807</v>
      </c>
    </row>
    <row r="178" spans="1:1">
      <c r="A178" s="1" t="s">
        <v>808</v>
      </c>
    </row>
    <row r="179" spans="1:1">
      <c r="A179" s="1" t="s">
        <v>809</v>
      </c>
    </row>
    <row r="180" spans="1:1">
      <c r="A180" s="1" t="s">
        <v>810</v>
      </c>
    </row>
    <row r="181" spans="1:1">
      <c r="A181" s="1" t="s">
        <v>811</v>
      </c>
    </row>
    <row r="182" spans="1:1">
      <c r="A182" s="1" t="s">
        <v>812</v>
      </c>
    </row>
    <row r="183" spans="1:1">
      <c r="A183" s="1" t="s">
        <v>813</v>
      </c>
    </row>
    <row r="184" spans="1:1">
      <c r="A184" s="1" t="s">
        <v>814</v>
      </c>
    </row>
    <row r="185" spans="1:1">
      <c r="A185" s="1" t="s">
        <v>815</v>
      </c>
    </row>
    <row r="186" spans="1:1">
      <c r="A186" s="1" t="s">
        <v>816</v>
      </c>
    </row>
    <row r="187" spans="1:1">
      <c r="A187" s="1" t="s">
        <v>817</v>
      </c>
    </row>
    <row r="188" spans="1:1">
      <c r="A188" s="1" t="s">
        <v>818</v>
      </c>
    </row>
    <row r="189" spans="1:1">
      <c r="A189" s="1" t="s">
        <v>819</v>
      </c>
    </row>
    <row r="190" spans="1:1">
      <c r="A190" s="1" t="s">
        <v>820</v>
      </c>
    </row>
    <row r="191" spans="1:1">
      <c r="A191" s="1" t="s">
        <v>821</v>
      </c>
    </row>
    <row r="192" spans="1:1">
      <c r="A192" s="1" t="s">
        <v>822</v>
      </c>
    </row>
    <row r="193" spans="1:1">
      <c r="A193" s="1" t="s">
        <v>823</v>
      </c>
    </row>
    <row r="194" spans="1:1">
      <c r="A194" s="1" t="s">
        <v>824</v>
      </c>
    </row>
    <row r="195" spans="1:1">
      <c r="A195" s="1" t="s">
        <v>825</v>
      </c>
    </row>
    <row r="196" spans="1:1">
      <c r="A196" s="1" t="s">
        <v>826</v>
      </c>
    </row>
    <row r="197" spans="1:1">
      <c r="A197" s="1" t="s">
        <v>827</v>
      </c>
    </row>
    <row r="198" spans="1:1">
      <c r="A198" s="1" t="s">
        <v>828</v>
      </c>
    </row>
    <row r="199" spans="1:1">
      <c r="A199" s="1" t="s">
        <v>829</v>
      </c>
    </row>
    <row r="200" spans="1:1">
      <c r="A200" s="1" t="s">
        <v>830</v>
      </c>
    </row>
    <row r="201" spans="1:1">
      <c r="A201" s="1" t="s">
        <v>831</v>
      </c>
    </row>
    <row r="202" spans="1:1">
      <c r="A202" s="1" t="s">
        <v>832</v>
      </c>
    </row>
    <row r="203" spans="1:1">
      <c r="A203" s="1" t="s">
        <v>833</v>
      </c>
    </row>
    <row r="204" spans="1:1">
      <c r="A204" s="1" t="s">
        <v>834</v>
      </c>
    </row>
    <row r="205" spans="1:1">
      <c r="A205" s="1" t="s">
        <v>835</v>
      </c>
    </row>
    <row r="206" spans="1:1">
      <c r="A206" s="1" t="s">
        <v>836</v>
      </c>
    </row>
    <row r="207" spans="1:1">
      <c r="A207" s="1" t="s">
        <v>837</v>
      </c>
    </row>
    <row r="208" spans="1:1">
      <c r="A208" s="1" t="s">
        <v>838</v>
      </c>
    </row>
    <row r="209" spans="1:1">
      <c r="A209" s="1" t="s">
        <v>839</v>
      </c>
    </row>
    <row r="210" spans="1:1">
      <c r="A210" s="1" t="s">
        <v>840</v>
      </c>
    </row>
    <row r="211" spans="1:1">
      <c r="A211" s="1" t="s">
        <v>841</v>
      </c>
    </row>
    <row r="212" spans="1:1">
      <c r="A212" s="1" t="s">
        <v>842</v>
      </c>
    </row>
    <row r="213" spans="1:1">
      <c r="A213" s="1" t="s">
        <v>843</v>
      </c>
    </row>
    <row r="214" spans="1:1">
      <c r="A214" s="1" t="s">
        <v>844</v>
      </c>
    </row>
    <row r="215" spans="1:1">
      <c r="A215" s="1" t="s">
        <v>845</v>
      </c>
    </row>
    <row r="216" spans="1:1">
      <c r="A216" s="1" t="s">
        <v>846</v>
      </c>
    </row>
    <row r="217" spans="1:1">
      <c r="A217" s="1" t="s">
        <v>847</v>
      </c>
    </row>
    <row r="218" spans="1:1">
      <c r="A218" s="1" t="s">
        <v>848</v>
      </c>
    </row>
    <row r="219" spans="1:1">
      <c r="A219" s="1" t="s">
        <v>849</v>
      </c>
    </row>
    <row r="220" spans="1:1">
      <c r="A220" s="1" t="s">
        <v>850</v>
      </c>
    </row>
    <row r="221" spans="1:1">
      <c r="A221" s="1" t="s">
        <v>851</v>
      </c>
    </row>
    <row r="222" spans="1:1">
      <c r="A222" s="1" t="s">
        <v>852</v>
      </c>
    </row>
    <row r="223" spans="1:1">
      <c r="A223" s="1" t="s">
        <v>853</v>
      </c>
    </row>
    <row r="224" spans="1:1">
      <c r="A224" s="1" t="s">
        <v>854</v>
      </c>
    </row>
    <row r="225" spans="1:1">
      <c r="A225" s="1" t="s">
        <v>855</v>
      </c>
    </row>
    <row r="226" spans="1:1">
      <c r="A226" s="1" t="s">
        <v>856</v>
      </c>
    </row>
    <row r="227" spans="1:1">
      <c r="A227" s="1" t="s">
        <v>857</v>
      </c>
    </row>
    <row r="228" spans="1:1">
      <c r="A228" s="1" t="s">
        <v>858</v>
      </c>
    </row>
    <row r="229" spans="1:1">
      <c r="A229" s="1" t="s">
        <v>859</v>
      </c>
    </row>
    <row r="230" spans="1:1">
      <c r="A230" s="1" t="s">
        <v>860</v>
      </c>
    </row>
    <row r="231" spans="1:1">
      <c r="A231" s="1" t="s">
        <v>861</v>
      </c>
    </row>
    <row r="232" spans="1:1">
      <c r="A232" s="1" t="s">
        <v>862</v>
      </c>
    </row>
    <row r="233" spans="1:1">
      <c r="A233" s="1" t="s">
        <v>863</v>
      </c>
    </row>
    <row r="234" spans="1:1">
      <c r="A234" s="1" t="s">
        <v>864</v>
      </c>
    </row>
    <row r="235" spans="1:1">
      <c r="A235" s="1" t="s">
        <v>865</v>
      </c>
    </row>
    <row r="236" spans="1:1">
      <c r="A236" s="1" t="s">
        <v>866</v>
      </c>
    </row>
    <row r="237" spans="1:1">
      <c r="A237" s="1" t="s">
        <v>867</v>
      </c>
    </row>
    <row r="238" spans="1:1">
      <c r="A238" s="1" t="s">
        <v>868</v>
      </c>
    </row>
    <row r="239" spans="1:1">
      <c r="A239" s="1" t="s">
        <v>869</v>
      </c>
    </row>
    <row r="240" spans="1:1">
      <c r="A240" s="1" t="s">
        <v>870</v>
      </c>
    </row>
    <row r="241" spans="1:1">
      <c r="A241" s="1" t="s">
        <v>871</v>
      </c>
    </row>
    <row r="242" spans="1:1">
      <c r="A242" s="1" t="s">
        <v>872</v>
      </c>
    </row>
    <row r="243" spans="1:1">
      <c r="A243" s="1" t="s">
        <v>873</v>
      </c>
    </row>
    <row r="244" spans="1:1">
      <c r="A244" s="1" t="s">
        <v>874</v>
      </c>
    </row>
    <row r="245" spans="1:1">
      <c r="A245" s="1" t="s">
        <v>875</v>
      </c>
    </row>
    <row r="246" spans="1:1">
      <c r="A246" s="1" t="s">
        <v>876</v>
      </c>
    </row>
    <row r="247" spans="1:1">
      <c r="A247" s="1" t="s">
        <v>877</v>
      </c>
    </row>
    <row r="248" spans="1:1">
      <c r="A248" s="1" t="s">
        <v>878</v>
      </c>
    </row>
    <row r="249" spans="1:1">
      <c r="A249" s="1" t="s">
        <v>879</v>
      </c>
    </row>
    <row r="250" spans="1:1">
      <c r="A250" s="1" t="s">
        <v>880</v>
      </c>
    </row>
    <row r="251" spans="1:1">
      <c r="A251" s="1" t="s">
        <v>881</v>
      </c>
    </row>
    <row r="252" spans="1:1">
      <c r="A252" s="1" t="s">
        <v>882</v>
      </c>
    </row>
    <row r="253" spans="1:1">
      <c r="A253" s="1" t="s">
        <v>883</v>
      </c>
    </row>
    <row r="254" spans="1:1">
      <c r="A254" s="1" t="s">
        <v>884</v>
      </c>
    </row>
    <row r="255" spans="1:1">
      <c r="A255" s="1" t="s">
        <v>885</v>
      </c>
    </row>
    <row r="256" spans="1:1">
      <c r="A256" s="1" t="s">
        <v>886</v>
      </c>
    </row>
    <row r="257" spans="1:1">
      <c r="A257" s="1" t="s">
        <v>887</v>
      </c>
    </row>
    <row r="258" spans="1:1">
      <c r="A258" s="1" t="s">
        <v>888</v>
      </c>
    </row>
    <row r="259" spans="1:1">
      <c r="A259" s="1" t="s">
        <v>889</v>
      </c>
    </row>
    <row r="260" spans="1:1">
      <c r="A260" s="1" t="s">
        <v>890</v>
      </c>
    </row>
    <row r="261" spans="1:1">
      <c r="A261" s="1" t="s">
        <v>891</v>
      </c>
    </row>
    <row r="262" spans="1:1">
      <c r="A262" s="1" t="s">
        <v>892</v>
      </c>
    </row>
    <row r="263" spans="1:1">
      <c r="A263" s="1" t="s">
        <v>893</v>
      </c>
    </row>
    <row r="264" spans="1:1">
      <c r="A264" s="1" t="s">
        <v>894</v>
      </c>
    </row>
    <row r="265" spans="1:1">
      <c r="A265" s="1" t="s">
        <v>895</v>
      </c>
    </row>
    <row r="266" spans="1:1">
      <c r="A266" s="1" t="s">
        <v>896</v>
      </c>
    </row>
    <row r="267" spans="1:1">
      <c r="A267" s="1" t="s">
        <v>897</v>
      </c>
    </row>
    <row r="268" spans="1:1">
      <c r="A268" s="1" t="s">
        <v>898</v>
      </c>
    </row>
    <row r="269" spans="1:1">
      <c r="A269" s="1" t="s">
        <v>899</v>
      </c>
    </row>
    <row r="270" spans="1:1">
      <c r="A270" s="1" t="s">
        <v>900</v>
      </c>
    </row>
    <row r="271" spans="1:1">
      <c r="A271" s="1" t="s">
        <v>901</v>
      </c>
    </row>
    <row r="272" spans="1:1">
      <c r="A272" s="1" t="s">
        <v>902</v>
      </c>
    </row>
    <row r="273" spans="1:1">
      <c r="A273" s="1" t="s">
        <v>903</v>
      </c>
    </row>
    <row r="274" spans="1:1">
      <c r="A274" s="1" t="s">
        <v>904</v>
      </c>
    </row>
    <row r="275" spans="1:1">
      <c r="A275" s="1" t="s">
        <v>905</v>
      </c>
    </row>
    <row r="276" spans="1:1">
      <c r="A276" s="1" t="s">
        <v>906</v>
      </c>
    </row>
    <row r="277" spans="1:1">
      <c r="A277" s="1" t="s">
        <v>907</v>
      </c>
    </row>
    <row r="278" spans="1:1">
      <c r="A278" s="1" t="s">
        <v>908</v>
      </c>
    </row>
    <row r="279" spans="1:1">
      <c r="A279" s="1" t="s">
        <v>909</v>
      </c>
    </row>
    <row r="280" spans="1:1">
      <c r="A280" s="1" t="s">
        <v>910</v>
      </c>
    </row>
    <row r="281" spans="1:1">
      <c r="A281" s="1" t="s">
        <v>911</v>
      </c>
    </row>
    <row r="282" spans="1:1">
      <c r="A282" s="1" t="s">
        <v>912</v>
      </c>
    </row>
    <row r="283" spans="1:1">
      <c r="A283" s="1" t="s">
        <v>913</v>
      </c>
    </row>
    <row r="284" spans="1:1">
      <c r="A284" s="1" t="s">
        <v>914</v>
      </c>
    </row>
    <row r="285" spans="1:1">
      <c r="A285" s="1" t="s">
        <v>915</v>
      </c>
    </row>
    <row r="286" spans="1:1">
      <c r="A286" s="1" t="s">
        <v>916</v>
      </c>
    </row>
    <row r="287" spans="1:1">
      <c r="A287" s="1" t="s">
        <v>917</v>
      </c>
    </row>
    <row r="288" spans="1:1">
      <c r="A288" s="1" t="s">
        <v>918</v>
      </c>
    </row>
    <row r="289" spans="1:1">
      <c r="A289" s="1" t="s">
        <v>919</v>
      </c>
    </row>
    <row r="290" spans="1:1">
      <c r="A290" s="1" t="s">
        <v>920</v>
      </c>
    </row>
    <row r="291" spans="1:1">
      <c r="A291" s="1" t="s">
        <v>921</v>
      </c>
    </row>
    <row r="292" spans="1:1">
      <c r="A292" s="1" t="s">
        <v>922</v>
      </c>
    </row>
    <row r="293" spans="1:1">
      <c r="A293" s="1" t="s">
        <v>923</v>
      </c>
    </row>
    <row r="294" spans="1:1">
      <c r="A294" s="1" t="s">
        <v>924</v>
      </c>
    </row>
    <row r="295" spans="1:1">
      <c r="A295" s="1" t="s">
        <v>925</v>
      </c>
    </row>
    <row r="296" spans="1:1">
      <c r="A296" s="1" t="s">
        <v>926</v>
      </c>
    </row>
    <row r="297" spans="1:1">
      <c r="A297" s="1" t="s">
        <v>927</v>
      </c>
    </row>
    <row r="298" spans="1:1">
      <c r="A298" s="1" t="s">
        <v>928</v>
      </c>
    </row>
    <row r="299" spans="1:1">
      <c r="A299" s="1" t="s">
        <v>929</v>
      </c>
    </row>
    <row r="300" spans="1:1">
      <c r="A300" s="1" t="s">
        <v>930</v>
      </c>
    </row>
    <row r="301" spans="1:1">
      <c r="A301" s="1" t="s">
        <v>931</v>
      </c>
    </row>
    <row r="302" spans="1:1">
      <c r="A302" s="1" t="s">
        <v>932</v>
      </c>
    </row>
    <row r="303" spans="1:1">
      <c r="A303" s="1" t="s">
        <v>933</v>
      </c>
    </row>
    <row r="304" spans="1:1">
      <c r="A304" s="1" t="s">
        <v>934</v>
      </c>
    </row>
    <row r="305" spans="1:1">
      <c r="A305" s="1" t="s">
        <v>935</v>
      </c>
    </row>
    <row r="306" spans="1:1">
      <c r="A306" s="1" t="s">
        <v>936</v>
      </c>
    </row>
    <row r="307" spans="1:1">
      <c r="A307" s="1" t="s">
        <v>937</v>
      </c>
    </row>
    <row r="308" spans="1:1">
      <c r="A308" s="1" t="s">
        <v>938</v>
      </c>
    </row>
    <row r="309" spans="1:1">
      <c r="A309" s="1" t="s">
        <v>939</v>
      </c>
    </row>
    <row r="310" spans="1:1">
      <c r="A310" s="1" t="s">
        <v>940</v>
      </c>
    </row>
    <row r="311" spans="1:1">
      <c r="A311" s="1" t="s">
        <v>941</v>
      </c>
    </row>
    <row r="312" spans="1:1">
      <c r="A312" s="1" t="s">
        <v>942</v>
      </c>
    </row>
    <row r="313" spans="1:1">
      <c r="A313" s="1" t="s">
        <v>943</v>
      </c>
    </row>
    <row r="314" spans="1:1">
      <c r="A314" s="1" t="s">
        <v>944</v>
      </c>
    </row>
    <row r="315" spans="1:1">
      <c r="A315" s="1" t="s">
        <v>945</v>
      </c>
    </row>
    <row r="316" spans="1:1">
      <c r="A316" s="1" t="s">
        <v>946</v>
      </c>
    </row>
    <row r="317" spans="1:1">
      <c r="A317" s="1" t="s">
        <v>947</v>
      </c>
    </row>
    <row r="318" spans="1:1">
      <c r="A318" s="1" t="s">
        <v>948</v>
      </c>
    </row>
    <row r="319" spans="1:1">
      <c r="A319" s="1" t="s">
        <v>949</v>
      </c>
    </row>
    <row r="320" spans="1:1">
      <c r="A320" s="1" t="s">
        <v>950</v>
      </c>
    </row>
    <row r="321" spans="1:1">
      <c r="A321" s="1" t="s">
        <v>951</v>
      </c>
    </row>
    <row r="322" spans="1:1">
      <c r="A322" s="1" t="s">
        <v>952</v>
      </c>
    </row>
    <row r="323" spans="1:1">
      <c r="A323" s="1" t="s">
        <v>953</v>
      </c>
    </row>
    <row r="324" spans="1:1">
      <c r="A324" s="1" t="s">
        <v>954</v>
      </c>
    </row>
    <row r="325" spans="1:1">
      <c r="A325" s="1" t="s">
        <v>955</v>
      </c>
    </row>
    <row r="326" spans="1:1">
      <c r="A326" s="1" t="s">
        <v>956</v>
      </c>
    </row>
    <row r="327" spans="1:1">
      <c r="A327" s="1" t="s">
        <v>957</v>
      </c>
    </row>
    <row r="328" spans="1:1">
      <c r="A328" s="1" t="s">
        <v>958</v>
      </c>
    </row>
    <row r="329" spans="1:1">
      <c r="A329" s="1" t="s">
        <v>959</v>
      </c>
    </row>
    <row r="330" spans="1:1">
      <c r="A330" s="1" t="s">
        <v>960</v>
      </c>
    </row>
    <row r="331" spans="1:1">
      <c r="A331" s="1" t="s">
        <v>961</v>
      </c>
    </row>
    <row r="332" spans="1:1">
      <c r="A332" s="1" t="s">
        <v>962</v>
      </c>
    </row>
    <row r="333" spans="1:1">
      <c r="A333" s="1" t="s">
        <v>963</v>
      </c>
    </row>
    <row r="334" spans="1:1">
      <c r="A334" s="1" t="s">
        <v>964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50"/>
  <sheetViews>
    <sheetView workbookViewId="0">
      <pane ySplit="1" topLeftCell="A325" activePane="bottomLeft" state="frozen"/>
      <selection pane="bottomLeft" activeCell="C340" sqref="C340"/>
    </sheetView>
  </sheetViews>
  <sheetFormatPr baseColWidth="10" defaultRowHeight="12.75"/>
  <cols>
    <col min="1" max="1" width="4" style="1" customWidth="1"/>
    <col min="2" max="2" width="100" style="1" customWidth="1"/>
    <col min="3" max="3" width="13.85546875" style="77" customWidth="1"/>
    <col min="4" max="4" width="12.140625" style="1" customWidth="1"/>
    <col min="5" max="5" width="10.140625" style="1" customWidth="1"/>
    <col min="6" max="6" width="13.85546875" style="1" customWidth="1"/>
    <col min="7" max="7" width="11.42578125" style="1"/>
    <col min="8" max="8" width="13.5703125" style="1" customWidth="1"/>
    <col min="9" max="9" width="11.42578125" style="1"/>
    <col min="10" max="10" width="12.5703125" style="2" bestFit="1" customWidth="1"/>
    <col min="11" max="16384" width="11.42578125" style="1"/>
  </cols>
  <sheetData>
    <row r="1" spans="2:8">
      <c r="B1" s="1" t="s">
        <v>976</v>
      </c>
      <c r="C1" s="76" t="s">
        <v>542</v>
      </c>
      <c r="D1" s="76" t="s">
        <v>543</v>
      </c>
      <c r="E1" s="3" t="s">
        <v>223</v>
      </c>
      <c r="F1" s="5" t="s">
        <v>224</v>
      </c>
      <c r="G1" s="6" t="s">
        <v>225</v>
      </c>
      <c r="H1" s="9" t="s">
        <v>226</v>
      </c>
    </row>
    <row r="2" spans="2:8">
      <c r="B2" s="1" t="s">
        <v>632</v>
      </c>
    </row>
    <row r="3" spans="2:8">
      <c r="B3" s="1" t="s">
        <v>633</v>
      </c>
      <c r="C3" s="77">
        <v>1018191</v>
      </c>
      <c r="D3" s="77">
        <v>970038</v>
      </c>
      <c r="E3" s="118">
        <f t="shared" ref="E3" si="0">H3/G3</f>
        <v>846614.95009273954</v>
      </c>
      <c r="F3" s="119">
        <f t="shared" ref="F3" si="1">(C3-E3)*G3</f>
        <v>8972912682</v>
      </c>
      <c r="G3" s="2">
        <v>52297</v>
      </c>
      <c r="H3" s="2">
        <v>44275422045</v>
      </c>
    </row>
    <row r="4" spans="2:8">
      <c r="B4" s="1" t="s">
        <v>634</v>
      </c>
    </row>
    <row r="5" spans="2:8">
      <c r="B5" s="1" t="s">
        <v>635</v>
      </c>
    </row>
    <row r="6" spans="2:8">
      <c r="B6" s="1" t="s">
        <v>636</v>
      </c>
    </row>
    <row r="7" spans="2:8">
      <c r="B7" s="1" t="s">
        <v>637</v>
      </c>
    </row>
    <row r="8" spans="2:8">
      <c r="B8" s="1" t="s">
        <v>638</v>
      </c>
    </row>
    <row r="9" spans="2:8">
      <c r="B9" s="1" t="s">
        <v>639</v>
      </c>
    </row>
    <row r="10" spans="2:8">
      <c r="B10" s="1" t="s">
        <v>640</v>
      </c>
    </row>
    <row r="11" spans="2:8">
      <c r="B11" s="1" t="s">
        <v>641</v>
      </c>
    </row>
    <row r="12" spans="2:8">
      <c r="B12" s="1" t="s">
        <v>642</v>
      </c>
    </row>
    <row r="13" spans="2:8">
      <c r="B13" s="1" t="s">
        <v>643</v>
      </c>
    </row>
    <row r="14" spans="2:8">
      <c r="B14" s="1" t="s">
        <v>644</v>
      </c>
    </row>
    <row r="15" spans="2:8">
      <c r="B15" s="1" t="s">
        <v>645</v>
      </c>
    </row>
    <row r="16" spans="2:8">
      <c r="B16" s="1" t="s">
        <v>646</v>
      </c>
    </row>
    <row r="17" spans="2:2">
      <c r="B17" s="1" t="s">
        <v>647</v>
      </c>
    </row>
    <row r="18" spans="2:2">
      <c r="B18" s="1" t="s">
        <v>648</v>
      </c>
    </row>
    <row r="19" spans="2:2">
      <c r="B19" s="1" t="s">
        <v>649</v>
      </c>
    </row>
    <row r="20" spans="2:2">
      <c r="B20" s="1" t="s">
        <v>650</v>
      </c>
    </row>
    <row r="21" spans="2:2">
      <c r="B21" s="1" t="s">
        <v>651</v>
      </c>
    </row>
    <row r="22" spans="2:2">
      <c r="B22" s="1" t="s">
        <v>652</v>
      </c>
    </row>
    <row r="23" spans="2:2">
      <c r="B23" s="1" t="s">
        <v>653</v>
      </c>
    </row>
    <row r="24" spans="2:2">
      <c r="B24" s="1" t="s">
        <v>654</v>
      </c>
    </row>
    <row r="25" spans="2:2">
      <c r="B25" s="1" t="s">
        <v>655</v>
      </c>
    </row>
    <row r="26" spans="2:2">
      <c r="B26" s="1" t="s">
        <v>656</v>
      </c>
    </row>
    <row r="27" spans="2:2">
      <c r="B27" s="1" t="s">
        <v>657</v>
      </c>
    </row>
    <row r="28" spans="2:2">
      <c r="B28" s="1" t="s">
        <v>658</v>
      </c>
    </row>
    <row r="29" spans="2:2">
      <c r="B29" s="1" t="s">
        <v>659</v>
      </c>
    </row>
    <row r="30" spans="2:2">
      <c r="B30" s="1" t="s">
        <v>660</v>
      </c>
    </row>
    <row r="31" spans="2:2">
      <c r="B31" s="1" t="s">
        <v>661</v>
      </c>
    </row>
    <row r="32" spans="2:2">
      <c r="B32" s="1" t="s">
        <v>662</v>
      </c>
    </row>
    <row r="33" spans="2:8">
      <c r="B33" s="1" t="s">
        <v>663</v>
      </c>
    </row>
    <row r="34" spans="2:8">
      <c r="B34" s="1" t="s">
        <v>664</v>
      </c>
    </row>
    <row r="35" spans="2:8">
      <c r="B35" s="1" t="s">
        <v>665</v>
      </c>
    </row>
    <row r="36" spans="2:8">
      <c r="B36" s="1" t="s">
        <v>666</v>
      </c>
    </row>
    <row r="37" spans="2:8">
      <c r="B37" s="1" t="s">
        <v>667</v>
      </c>
      <c r="C37" s="77">
        <v>40859</v>
      </c>
      <c r="D37" s="77">
        <v>50748</v>
      </c>
      <c r="E37" s="118">
        <f t="shared" ref="E37" si="2">H37/G37</f>
        <v>29770.551879789335</v>
      </c>
      <c r="F37" s="119">
        <f t="shared" ref="F37" si="3">(C37-E37)*G37</f>
        <v>4257143533</v>
      </c>
      <c r="G37" s="2">
        <v>383926</v>
      </c>
      <c r="H37" s="2">
        <v>11429688901</v>
      </c>
    </row>
    <row r="38" spans="2:8">
      <c r="B38" s="1" t="s">
        <v>668</v>
      </c>
    </row>
    <row r="39" spans="2:8">
      <c r="B39" s="1" t="s">
        <v>669</v>
      </c>
    </row>
    <row r="40" spans="2:8">
      <c r="B40" s="1" t="s">
        <v>670</v>
      </c>
    </row>
    <row r="41" spans="2:8">
      <c r="B41" s="1" t="s">
        <v>671</v>
      </c>
    </row>
    <row r="42" spans="2:8">
      <c r="B42" s="1" t="s">
        <v>672</v>
      </c>
    </row>
    <row r="43" spans="2:8">
      <c r="B43" s="1" t="s">
        <v>673</v>
      </c>
    </row>
    <row r="44" spans="2:8">
      <c r="B44" s="1" t="s">
        <v>674</v>
      </c>
    </row>
    <row r="45" spans="2:8">
      <c r="B45" s="1" t="s">
        <v>675</v>
      </c>
    </row>
    <row r="46" spans="2:8">
      <c r="B46" s="1" t="s">
        <v>676</v>
      </c>
    </row>
    <row r="47" spans="2:8">
      <c r="B47" s="1" t="s">
        <v>677</v>
      </c>
    </row>
    <row r="48" spans="2:8">
      <c r="B48" s="1" t="s">
        <v>678</v>
      </c>
    </row>
    <row r="49" spans="2:2">
      <c r="B49" s="1" t="s">
        <v>679</v>
      </c>
    </row>
    <row r="50" spans="2:2">
      <c r="B50" s="1" t="s">
        <v>680</v>
      </c>
    </row>
    <row r="51" spans="2:2">
      <c r="B51" s="1" t="s">
        <v>681</v>
      </c>
    </row>
    <row r="52" spans="2:2">
      <c r="B52" s="1" t="s">
        <v>682</v>
      </c>
    </row>
    <row r="53" spans="2:2">
      <c r="B53" s="1" t="s">
        <v>683</v>
      </c>
    </row>
    <row r="54" spans="2:2">
      <c r="B54" s="1" t="s">
        <v>684</v>
      </c>
    </row>
    <row r="55" spans="2:2">
      <c r="B55" s="1" t="s">
        <v>685</v>
      </c>
    </row>
    <row r="56" spans="2:2">
      <c r="B56" s="1" t="s">
        <v>686</v>
      </c>
    </row>
    <row r="57" spans="2:2">
      <c r="B57" s="1" t="s">
        <v>687</v>
      </c>
    </row>
    <row r="58" spans="2:2">
      <c r="B58" s="1" t="s">
        <v>688</v>
      </c>
    </row>
    <row r="59" spans="2:2">
      <c r="B59" s="1" t="s">
        <v>689</v>
      </c>
    </row>
    <row r="60" spans="2:2">
      <c r="B60" s="1" t="s">
        <v>690</v>
      </c>
    </row>
    <row r="61" spans="2:2">
      <c r="B61" s="1" t="s">
        <v>691</v>
      </c>
    </row>
    <row r="62" spans="2:2">
      <c r="B62" s="1" t="s">
        <v>692</v>
      </c>
    </row>
    <row r="63" spans="2:2">
      <c r="B63" s="1" t="s">
        <v>693</v>
      </c>
    </row>
    <row r="64" spans="2:2">
      <c r="B64" s="1" t="s">
        <v>694</v>
      </c>
    </row>
    <row r="65" spans="2:2">
      <c r="B65" s="1" t="s">
        <v>695</v>
      </c>
    </row>
    <row r="66" spans="2:2">
      <c r="B66" s="1" t="s">
        <v>696</v>
      </c>
    </row>
    <row r="67" spans="2:2">
      <c r="B67" s="1" t="s">
        <v>697</v>
      </c>
    </row>
    <row r="68" spans="2:2">
      <c r="B68" s="1" t="s">
        <v>698</v>
      </c>
    </row>
    <row r="69" spans="2:2">
      <c r="B69" s="1" t="s">
        <v>699</v>
      </c>
    </row>
    <row r="70" spans="2:2">
      <c r="B70" s="1" t="s">
        <v>700</v>
      </c>
    </row>
    <row r="71" spans="2:2">
      <c r="B71" s="1" t="s">
        <v>701</v>
      </c>
    </row>
    <row r="72" spans="2:2">
      <c r="B72" s="1" t="s">
        <v>702</v>
      </c>
    </row>
    <row r="73" spans="2:2">
      <c r="B73" s="1" t="s">
        <v>703</v>
      </c>
    </row>
    <row r="74" spans="2:2">
      <c r="B74" s="1" t="s">
        <v>704</v>
      </c>
    </row>
    <row r="75" spans="2:2">
      <c r="B75" s="1" t="s">
        <v>705</v>
      </c>
    </row>
    <row r="76" spans="2:2">
      <c r="B76" s="1" t="s">
        <v>706</v>
      </c>
    </row>
    <row r="77" spans="2:2">
      <c r="B77" s="1" t="s">
        <v>707</v>
      </c>
    </row>
    <row r="78" spans="2:2">
      <c r="B78" s="1" t="s">
        <v>708</v>
      </c>
    </row>
    <row r="79" spans="2:2">
      <c r="B79" s="1" t="s">
        <v>709</v>
      </c>
    </row>
    <row r="80" spans="2:2">
      <c r="B80" s="1" t="s">
        <v>710</v>
      </c>
    </row>
    <row r="81" spans="2:2">
      <c r="B81" s="1" t="s">
        <v>711</v>
      </c>
    </row>
    <row r="82" spans="2:2">
      <c r="B82" s="1" t="s">
        <v>712</v>
      </c>
    </row>
    <row r="83" spans="2:2">
      <c r="B83" s="1" t="s">
        <v>713</v>
      </c>
    </row>
    <row r="84" spans="2:2">
      <c r="B84" s="1" t="s">
        <v>714</v>
      </c>
    </row>
    <row r="85" spans="2:2">
      <c r="B85" s="1" t="s">
        <v>715</v>
      </c>
    </row>
    <row r="86" spans="2:2">
      <c r="B86" s="1" t="s">
        <v>716</v>
      </c>
    </row>
    <row r="87" spans="2:2">
      <c r="B87" s="1" t="s">
        <v>717</v>
      </c>
    </row>
    <row r="88" spans="2:2">
      <c r="B88" s="1" t="s">
        <v>718</v>
      </c>
    </row>
    <row r="89" spans="2:2">
      <c r="B89" s="1" t="s">
        <v>719</v>
      </c>
    </row>
    <row r="90" spans="2:2">
      <c r="B90" s="1" t="s">
        <v>720</v>
      </c>
    </row>
    <row r="91" spans="2:2">
      <c r="B91" s="1" t="s">
        <v>721</v>
      </c>
    </row>
    <row r="92" spans="2:2">
      <c r="B92" s="1" t="s">
        <v>722</v>
      </c>
    </row>
    <row r="93" spans="2:2">
      <c r="B93" s="1" t="s">
        <v>723</v>
      </c>
    </row>
    <row r="94" spans="2:2">
      <c r="B94" s="1" t="s">
        <v>724</v>
      </c>
    </row>
    <row r="95" spans="2:2">
      <c r="B95" s="1" t="s">
        <v>725</v>
      </c>
    </row>
    <row r="96" spans="2:2">
      <c r="B96" s="1" t="s">
        <v>726</v>
      </c>
    </row>
    <row r="97" spans="2:2">
      <c r="B97" s="1" t="s">
        <v>727</v>
      </c>
    </row>
    <row r="98" spans="2:2">
      <c r="B98" s="1" t="s">
        <v>728</v>
      </c>
    </row>
    <row r="99" spans="2:2">
      <c r="B99" s="1" t="s">
        <v>729</v>
      </c>
    </row>
    <row r="100" spans="2:2">
      <c r="B100" s="1" t="s">
        <v>730</v>
      </c>
    </row>
    <row r="101" spans="2:2">
      <c r="B101" s="1" t="s">
        <v>731</v>
      </c>
    </row>
    <row r="102" spans="2:2">
      <c r="B102" s="1" t="s">
        <v>732</v>
      </c>
    </row>
    <row r="103" spans="2:2">
      <c r="B103" s="1" t="s">
        <v>733</v>
      </c>
    </row>
    <row r="104" spans="2:2">
      <c r="B104" s="1" t="s">
        <v>734</v>
      </c>
    </row>
    <row r="105" spans="2:2">
      <c r="B105" s="1" t="s">
        <v>735</v>
      </c>
    </row>
    <row r="106" spans="2:2">
      <c r="B106" s="1" t="s">
        <v>736</v>
      </c>
    </row>
    <row r="107" spans="2:2">
      <c r="B107" s="1" t="s">
        <v>737</v>
      </c>
    </row>
    <row r="108" spans="2:2">
      <c r="B108" s="1" t="s">
        <v>738</v>
      </c>
    </row>
    <row r="109" spans="2:2">
      <c r="B109" s="1" t="s">
        <v>739</v>
      </c>
    </row>
    <row r="110" spans="2:2">
      <c r="B110" s="1" t="s">
        <v>740</v>
      </c>
    </row>
    <row r="111" spans="2:2">
      <c r="B111" s="1" t="s">
        <v>741</v>
      </c>
    </row>
    <row r="112" spans="2:2">
      <c r="B112" s="1" t="s">
        <v>742</v>
      </c>
    </row>
    <row r="113" spans="2:8">
      <c r="B113" s="1" t="s">
        <v>743</v>
      </c>
      <c r="C113" s="77">
        <v>87363</v>
      </c>
      <c r="D113" s="77">
        <v>84980</v>
      </c>
      <c r="E113" s="118">
        <f t="shared" ref="E113" si="4">H113/G113</f>
        <v>73101.486454144193</v>
      </c>
      <c r="F113" s="119">
        <f t="shared" ref="F113" si="5">(C113-E113)*G113</f>
        <v>2180941958.9999995</v>
      </c>
      <c r="G113" s="2">
        <v>152925</v>
      </c>
      <c r="H113" s="2">
        <v>11179044816</v>
      </c>
    </row>
    <row r="114" spans="2:8">
      <c r="B114" s="1" t="s">
        <v>744</v>
      </c>
    </row>
    <row r="115" spans="2:8">
      <c r="B115" s="1" t="s">
        <v>745</v>
      </c>
      <c r="C115" s="77">
        <v>85003</v>
      </c>
      <c r="D115" s="77">
        <v>85764</v>
      </c>
      <c r="E115" s="118">
        <f t="shared" ref="E115" si="6">H115/G115</f>
        <v>73567.193773753155</v>
      </c>
      <c r="F115" s="119">
        <f t="shared" ref="F115" si="7">(C115-E115)*G115</f>
        <v>2641922825.9999986</v>
      </c>
      <c r="G115" s="2">
        <v>231022</v>
      </c>
      <c r="H115" s="2">
        <v>16995640240</v>
      </c>
    </row>
    <row r="116" spans="2:8">
      <c r="B116" s="1" t="s">
        <v>746</v>
      </c>
      <c r="C116" s="77">
        <v>170006</v>
      </c>
      <c r="D116" s="77">
        <v>171529</v>
      </c>
      <c r="E116" s="118">
        <f t="shared" ref="E116" si="8">H116/G116</f>
        <v>148788.1142327619</v>
      </c>
      <c r="F116" s="119">
        <f t="shared" ref="F116" si="9">(C116-E116)*G116</f>
        <v>1007467651.9999994</v>
      </c>
      <c r="G116" s="2">
        <v>47482</v>
      </c>
      <c r="H116" s="2">
        <v>7064757240</v>
      </c>
    </row>
    <row r="117" spans="2:8">
      <c r="B117" s="1" t="s">
        <v>747</v>
      </c>
    </row>
    <row r="118" spans="2:8">
      <c r="B118" s="1" t="s">
        <v>748</v>
      </c>
    </row>
    <row r="119" spans="2:8">
      <c r="B119" s="1" t="s">
        <v>749</v>
      </c>
      <c r="C119" s="77">
        <v>147377</v>
      </c>
      <c r="D119" s="77">
        <v>141790</v>
      </c>
      <c r="E119" s="118">
        <f t="shared" ref="E119" si="10">H119/G119</f>
        <v>122016.26776693696</v>
      </c>
      <c r="F119" s="119">
        <f t="shared" ref="F119" si="11">(C119-E119)*G119</f>
        <v>2123631635</v>
      </c>
      <c r="G119" s="2">
        <v>83737</v>
      </c>
      <c r="H119" s="2">
        <v>10217276214</v>
      </c>
    </row>
    <row r="120" spans="2:8">
      <c r="B120" s="1" t="s">
        <v>750</v>
      </c>
    </row>
    <row r="121" spans="2:8">
      <c r="B121" s="1" t="s">
        <v>751</v>
      </c>
    </row>
    <row r="122" spans="2:8">
      <c r="B122" s="1" t="s">
        <v>752</v>
      </c>
    </row>
    <row r="123" spans="2:8">
      <c r="B123" s="1" t="s">
        <v>753</v>
      </c>
    </row>
    <row r="124" spans="2:8">
      <c r="B124" s="1" t="s">
        <v>754</v>
      </c>
    </row>
    <row r="125" spans="2:8">
      <c r="B125" s="1" t="s">
        <v>755</v>
      </c>
    </row>
    <row r="126" spans="2:8">
      <c r="B126" s="1" t="s">
        <v>756</v>
      </c>
    </row>
    <row r="127" spans="2:8">
      <c r="B127" s="1" t="s">
        <v>757</v>
      </c>
    </row>
    <row r="128" spans="2:8">
      <c r="B128" s="1" t="s">
        <v>758</v>
      </c>
    </row>
    <row r="129" spans="2:8">
      <c r="B129" s="1" t="s">
        <v>759</v>
      </c>
    </row>
    <row r="130" spans="2:8">
      <c r="B130" s="1" t="s">
        <v>760</v>
      </c>
      <c r="C130" s="77">
        <v>442131</v>
      </c>
      <c r="D130" s="77">
        <v>425369</v>
      </c>
      <c r="E130" s="118">
        <f t="shared" ref="E130" si="12">H130/G130</f>
        <v>364233.19514371047</v>
      </c>
      <c r="F130" s="119">
        <f t="shared" ref="F130" si="13">(C130-E130)*G130</f>
        <v>4016566614.0000005</v>
      </c>
      <c r="G130" s="2">
        <v>51562</v>
      </c>
      <c r="H130" s="2">
        <v>18780592008</v>
      </c>
    </row>
    <row r="131" spans="2:8">
      <c r="B131" s="1" t="s">
        <v>761</v>
      </c>
    </row>
    <row r="132" spans="2:8">
      <c r="B132" s="1" t="s">
        <v>762</v>
      </c>
    </row>
    <row r="133" spans="2:8">
      <c r="B133" s="1" t="s">
        <v>763</v>
      </c>
    </row>
    <row r="134" spans="2:8">
      <c r="B134" s="1" t="s">
        <v>764</v>
      </c>
    </row>
    <row r="135" spans="2:8">
      <c r="B135" s="1" t="s">
        <v>765</v>
      </c>
    </row>
    <row r="136" spans="2:8">
      <c r="B136" s="1" t="s">
        <v>766</v>
      </c>
      <c r="C136" s="77">
        <v>294754</v>
      </c>
      <c r="D136" s="77">
        <v>283580</v>
      </c>
      <c r="E136" s="118">
        <f t="shared" ref="E136" si="14">H136/G136</f>
        <v>242133.88206537109</v>
      </c>
      <c r="F136" s="119">
        <f t="shared" ref="F136" si="15">(C136-E136)*G136</f>
        <v>3907201617.000001</v>
      </c>
      <c r="G136" s="2">
        <v>74253</v>
      </c>
      <c r="H136" s="2">
        <v>17979167145</v>
      </c>
    </row>
    <row r="137" spans="2:8">
      <c r="B137" s="1" t="s">
        <v>767</v>
      </c>
    </row>
    <row r="138" spans="2:8">
      <c r="B138" s="1" t="s">
        <v>768</v>
      </c>
    </row>
    <row r="139" spans="2:8">
      <c r="B139" s="1" t="s">
        <v>769</v>
      </c>
    </row>
    <row r="140" spans="2:8">
      <c r="B140" s="1" t="s">
        <v>770</v>
      </c>
    </row>
    <row r="141" spans="2:8">
      <c r="B141" s="1" t="s">
        <v>771</v>
      </c>
    </row>
    <row r="142" spans="2:8">
      <c r="B142" s="1" t="s">
        <v>772</v>
      </c>
    </row>
    <row r="143" spans="2:8">
      <c r="B143" s="1" t="s">
        <v>773</v>
      </c>
    </row>
    <row r="144" spans="2:8">
      <c r="B144" s="1" t="s">
        <v>774</v>
      </c>
    </row>
    <row r="145" spans="2:8">
      <c r="B145" s="1" t="s">
        <v>775</v>
      </c>
    </row>
    <row r="146" spans="2:8">
      <c r="B146" s="1" t="s">
        <v>776</v>
      </c>
    </row>
    <row r="147" spans="2:8">
      <c r="B147" s="1" t="s">
        <v>777</v>
      </c>
    </row>
    <row r="148" spans="2:8">
      <c r="B148" s="1" t="s">
        <v>778</v>
      </c>
    </row>
    <row r="149" spans="2:8">
      <c r="B149" s="1" t="s">
        <v>779</v>
      </c>
      <c r="C149" s="77">
        <v>597749</v>
      </c>
      <c r="D149" s="77">
        <v>535218</v>
      </c>
      <c r="E149" s="118">
        <f t="shared" ref="E149" si="16">H149/G149</f>
        <v>559673.34033898311</v>
      </c>
      <c r="F149" s="119">
        <f t="shared" ref="F149" si="17">(C149-E149)*G149</f>
        <v>1741009537.9999974</v>
      </c>
      <c r="G149" s="2">
        <v>45725</v>
      </c>
      <c r="H149" s="2">
        <v>25591063487</v>
      </c>
    </row>
    <row r="150" spans="2:8">
      <c r="B150" s="1" t="s">
        <v>780</v>
      </c>
    </row>
    <row r="151" spans="2:8">
      <c r="B151" s="1" t="s">
        <v>781</v>
      </c>
      <c r="C151" s="77">
        <v>518664</v>
      </c>
      <c r="D151" s="77">
        <v>487787</v>
      </c>
      <c r="E151" s="118">
        <f t="shared" ref="E151" si="18">H151/G151</f>
        <v>398771.26788685523</v>
      </c>
      <c r="F151" s="119">
        <f t="shared" ref="F151" si="19">(C151-E151)*G151</f>
        <v>2666054684</v>
      </c>
      <c r="G151" s="2">
        <v>22237</v>
      </c>
      <c r="H151" s="2">
        <v>8867476684</v>
      </c>
    </row>
    <row r="152" spans="2:8">
      <c r="B152" s="1" t="s">
        <v>782</v>
      </c>
    </row>
    <row r="153" spans="2:8">
      <c r="B153" s="1" t="s">
        <v>783</v>
      </c>
    </row>
    <row r="154" spans="2:8">
      <c r="B154" s="1" t="s">
        <v>784</v>
      </c>
    </row>
    <row r="155" spans="2:8">
      <c r="B155" s="1" t="s">
        <v>785</v>
      </c>
    </row>
    <row r="156" spans="2:8">
      <c r="B156" s="1" t="s">
        <v>786</v>
      </c>
    </row>
    <row r="157" spans="2:8">
      <c r="B157" s="1" t="s">
        <v>787</v>
      </c>
    </row>
    <row r="158" spans="2:8">
      <c r="B158" s="1" t="s">
        <v>788</v>
      </c>
    </row>
    <row r="159" spans="2:8">
      <c r="B159" s="1" t="s">
        <v>789</v>
      </c>
    </row>
    <row r="160" spans="2:8">
      <c r="B160" s="1" t="s">
        <v>790</v>
      </c>
    </row>
    <row r="161" spans="2:8">
      <c r="B161" s="1" t="s">
        <v>791</v>
      </c>
      <c r="C161" s="77">
        <v>3870396</v>
      </c>
      <c r="D161" s="77">
        <v>3442789</v>
      </c>
      <c r="E161" s="118">
        <f t="shared" ref="E161:E162" si="20">H161/G161</f>
        <v>2871982.0553477113</v>
      </c>
      <c r="F161" s="119">
        <f t="shared" ref="F161:F162" si="21">(C161-E161)*G161</f>
        <v>27220757787</v>
      </c>
      <c r="G161" s="2">
        <v>27264</v>
      </c>
      <c r="H161" s="2">
        <v>78301718757</v>
      </c>
    </row>
    <row r="162" spans="2:8">
      <c r="B162" s="1" t="s">
        <v>792</v>
      </c>
      <c r="C162" s="77">
        <v>1548158</v>
      </c>
      <c r="D162" s="77">
        <v>1377116</v>
      </c>
      <c r="E162" s="118">
        <f t="shared" si="20"/>
        <v>1148075.2609545637</v>
      </c>
      <c r="F162" s="119">
        <f t="shared" si="21"/>
        <v>5934827351.0000019</v>
      </c>
      <c r="G162" s="2">
        <v>14834</v>
      </c>
      <c r="H162" s="2">
        <v>17030548421</v>
      </c>
    </row>
    <row r="163" spans="2:8">
      <c r="B163" s="1" t="s">
        <v>793</v>
      </c>
    </row>
    <row r="164" spans="2:8">
      <c r="B164" s="1" t="s">
        <v>794</v>
      </c>
      <c r="C164" s="77">
        <v>4918989</v>
      </c>
      <c r="D164" s="77">
        <v>4693285</v>
      </c>
      <c r="E164" s="118">
        <f t="shared" ref="E164" si="22">H164/G164</f>
        <v>3905484.8257449772</v>
      </c>
      <c r="F164" s="119">
        <f t="shared" ref="F164" si="23">(C164-E164)*G164</f>
        <v>22549454373</v>
      </c>
      <c r="G164" s="2">
        <v>22249</v>
      </c>
      <c r="H164" s="2">
        <v>86893131888</v>
      </c>
    </row>
    <row r="165" spans="2:8">
      <c r="B165" s="1" t="s">
        <v>795</v>
      </c>
    </row>
    <row r="166" spans="2:8">
      <c r="B166" s="1" t="s">
        <v>796</v>
      </c>
    </row>
    <row r="167" spans="2:8">
      <c r="B167" s="1" t="s">
        <v>797</v>
      </c>
    </row>
    <row r="168" spans="2:8">
      <c r="B168" s="1" t="s">
        <v>798</v>
      </c>
      <c r="C168" s="77">
        <v>5403627</v>
      </c>
      <c r="D168" s="77">
        <v>5076430</v>
      </c>
      <c r="E168" s="118">
        <f t="shared" ref="E168" si="24">H168/G168</f>
        <v>4571881</v>
      </c>
      <c r="F168" s="119">
        <f t="shared" ref="F168" si="25">(C168-E168)*G168</f>
        <v>3789434776</v>
      </c>
      <c r="G168" s="2">
        <v>4556</v>
      </c>
      <c r="H168" s="2">
        <v>20829489836</v>
      </c>
    </row>
    <row r="169" spans="2:8">
      <c r="B169" s="1" t="s">
        <v>799</v>
      </c>
    </row>
    <row r="170" spans="2:8">
      <c r="B170" s="1" t="s">
        <v>800</v>
      </c>
      <c r="C170" s="77">
        <v>997202</v>
      </c>
      <c r="D170" s="77">
        <v>903436</v>
      </c>
      <c r="E170" s="118">
        <f t="shared" ref="E170" si="26">H170/G170</f>
        <v>760200.42468280566</v>
      </c>
      <c r="F170" s="119">
        <f t="shared" ref="F170" si="27">(C170-E170)*G170</f>
        <v>31474994209.999992</v>
      </c>
      <c r="G170" s="2">
        <v>132805</v>
      </c>
      <c r="H170" s="2">
        <v>100958417400</v>
      </c>
    </row>
    <row r="171" spans="2:8">
      <c r="B171" s="1" t="s">
        <v>801</v>
      </c>
    </row>
    <row r="172" spans="2:8">
      <c r="B172" s="1" t="s">
        <v>802</v>
      </c>
    </row>
    <row r="173" spans="2:8">
      <c r="B173" s="1" t="s">
        <v>803</v>
      </c>
    </row>
    <row r="174" spans="2:8">
      <c r="B174" s="1" t="s">
        <v>804</v>
      </c>
    </row>
    <row r="175" spans="2:8">
      <c r="B175" s="1" t="s">
        <v>805</v>
      </c>
    </row>
    <row r="176" spans="2:8">
      <c r="B176" s="1" t="s">
        <v>806</v>
      </c>
    </row>
    <row r="177" spans="2:8">
      <c r="B177" s="1" t="s">
        <v>807</v>
      </c>
      <c r="C177" s="77">
        <v>3301601</v>
      </c>
      <c r="D177" s="77">
        <v>2347459</v>
      </c>
      <c r="E177" s="118">
        <f t="shared" ref="E177" si="28">H177/G177</f>
        <v>2108785.4096024004</v>
      </c>
      <c r="F177" s="119">
        <f t="shared" ref="F177" si="29">(C177-E177)*G177</f>
        <v>6360092728.000001</v>
      </c>
      <c r="G177" s="2">
        <v>5332</v>
      </c>
      <c r="H177" s="2">
        <v>11244043804</v>
      </c>
    </row>
    <row r="178" spans="2:8">
      <c r="B178" s="1" t="s">
        <v>808</v>
      </c>
      <c r="C178" s="77">
        <v>1336710</v>
      </c>
      <c r="D178" s="77">
        <v>1276136</v>
      </c>
      <c r="E178" s="118">
        <f t="shared" ref="E178" si="30">H178/G178</f>
        <v>909828.81901279709</v>
      </c>
      <c r="F178" s="119">
        <f t="shared" ref="F178" si="31">(C178-E178)*G178</f>
        <v>8406144216</v>
      </c>
      <c r="G178" s="2">
        <v>19692</v>
      </c>
      <c r="H178" s="2">
        <v>17916349104</v>
      </c>
    </row>
    <row r="179" spans="2:8">
      <c r="B179" s="1" t="s">
        <v>809</v>
      </c>
      <c r="C179" s="77">
        <v>5243027</v>
      </c>
      <c r="D179" s="77">
        <v>4258883</v>
      </c>
      <c r="E179" s="118">
        <f t="shared" ref="E179" si="32">H179/G179</f>
        <v>3636360</v>
      </c>
      <c r="F179" s="119">
        <f t="shared" ref="F179" si="33">(C179-E179)*G179</f>
        <v>3954007487</v>
      </c>
      <c r="G179" s="2">
        <v>2461</v>
      </c>
      <c r="H179" s="2">
        <v>8949081960</v>
      </c>
    </row>
    <row r="180" spans="2:8">
      <c r="B180" s="1" t="s">
        <v>810</v>
      </c>
    </row>
    <row r="181" spans="2:8">
      <c r="B181" s="1" t="s">
        <v>811</v>
      </c>
    </row>
    <row r="182" spans="2:8">
      <c r="B182" s="1" t="s">
        <v>812</v>
      </c>
    </row>
    <row r="183" spans="2:8">
      <c r="B183" s="1" t="s">
        <v>813</v>
      </c>
    </row>
    <row r="184" spans="2:8">
      <c r="B184" s="1" t="s">
        <v>814</v>
      </c>
    </row>
    <row r="185" spans="2:8">
      <c r="B185" s="1" t="s">
        <v>815</v>
      </c>
    </row>
    <row r="186" spans="2:8">
      <c r="B186" s="1" t="s">
        <v>816</v>
      </c>
    </row>
    <row r="187" spans="2:8">
      <c r="B187" s="1" t="s">
        <v>817</v>
      </c>
    </row>
    <row r="188" spans="2:8">
      <c r="B188" s="1" t="s">
        <v>818</v>
      </c>
    </row>
    <row r="189" spans="2:8">
      <c r="B189" s="1" t="s">
        <v>819</v>
      </c>
    </row>
    <row r="190" spans="2:8">
      <c r="B190" s="1" t="s">
        <v>820</v>
      </c>
      <c r="C190" s="77">
        <v>17703857</v>
      </c>
      <c r="D190" s="77">
        <v>15277978</v>
      </c>
      <c r="E190" s="118">
        <f t="shared" ref="E190" si="34">H190/G190</f>
        <v>13090316.401269393</v>
      </c>
      <c r="F190" s="119">
        <f t="shared" ref="F190" si="35">(C190-E190)*G190</f>
        <v>6542000569.000001</v>
      </c>
      <c r="G190" s="2">
        <v>1418</v>
      </c>
      <c r="H190" s="2">
        <v>18562068657</v>
      </c>
    </row>
    <row r="191" spans="2:8">
      <c r="B191" s="1" t="s">
        <v>821</v>
      </c>
    </row>
    <row r="192" spans="2:8">
      <c r="B192" s="1" t="s">
        <v>822</v>
      </c>
    </row>
    <row r="193" spans="2:8">
      <c r="B193" s="1" t="s">
        <v>823</v>
      </c>
    </row>
    <row r="194" spans="2:8">
      <c r="B194" s="1" t="s">
        <v>824</v>
      </c>
    </row>
    <row r="195" spans="2:8">
      <c r="B195" s="1" t="s">
        <v>825</v>
      </c>
    </row>
    <row r="196" spans="2:8">
      <c r="B196" s="1" t="s">
        <v>826</v>
      </c>
    </row>
    <row r="197" spans="2:8">
      <c r="B197" s="1" t="s">
        <v>827</v>
      </c>
      <c r="C197" s="77">
        <v>1005135</v>
      </c>
      <c r="D197" s="77">
        <v>975960</v>
      </c>
      <c r="E197" s="118">
        <f t="shared" ref="E197" si="36">H197/G197</f>
        <v>838210.54715284938</v>
      </c>
      <c r="F197" s="119">
        <f t="shared" ref="F197" si="37">(C197-E197)*G197</f>
        <v>7612923520.9999981</v>
      </c>
      <c r="G197" s="2">
        <v>45607</v>
      </c>
      <c r="H197" s="2">
        <v>38228268424</v>
      </c>
    </row>
    <row r="198" spans="2:8">
      <c r="B198" s="1" t="s">
        <v>828</v>
      </c>
      <c r="C198" s="77">
        <v>2776154</v>
      </c>
      <c r="D198" s="77">
        <v>2621773</v>
      </c>
      <c r="E198" s="118">
        <f t="shared" ref="E198" si="38">H198/G198</f>
        <v>2050738.5597263637</v>
      </c>
      <c r="F198" s="119">
        <f t="shared" ref="F198" si="39">(C198-E198)*G198</f>
        <v>4135593425.0000005</v>
      </c>
      <c r="G198" s="2">
        <v>5701</v>
      </c>
      <c r="H198" s="2">
        <v>11691260529</v>
      </c>
    </row>
    <row r="199" spans="2:8">
      <c r="B199" s="1" t="s">
        <v>829</v>
      </c>
    </row>
    <row r="200" spans="2:8">
      <c r="B200" s="1" t="s">
        <v>830</v>
      </c>
    </row>
    <row r="201" spans="2:8">
      <c r="B201" s="1" t="s">
        <v>831</v>
      </c>
    </row>
    <row r="202" spans="2:8">
      <c r="B202" s="1" t="s">
        <v>832</v>
      </c>
    </row>
    <row r="203" spans="2:8">
      <c r="B203" s="1" t="s">
        <v>833</v>
      </c>
      <c r="C203" s="77">
        <v>1388077</v>
      </c>
      <c r="D203" s="77">
        <v>1310887</v>
      </c>
      <c r="E203" s="118">
        <f t="shared" ref="E203" si="40">H203/G203</f>
        <v>1050211.160062853</v>
      </c>
      <c r="F203" s="119">
        <f t="shared" ref="F203" si="41">(C203-E203)*G203</f>
        <v>7955726933</v>
      </c>
      <c r="G203" s="2">
        <v>23547</v>
      </c>
      <c r="H203" s="2">
        <v>24729322186</v>
      </c>
    </row>
    <row r="204" spans="2:8">
      <c r="B204" s="1" t="s">
        <v>834</v>
      </c>
    </row>
    <row r="205" spans="2:8">
      <c r="B205" s="1" t="s">
        <v>835</v>
      </c>
    </row>
    <row r="206" spans="2:8">
      <c r="B206" s="1" t="s">
        <v>836</v>
      </c>
    </row>
    <row r="207" spans="2:8">
      <c r="B207" s="1" t="s">
        <v>837</v>
      </c>
    </row>
    <row r="208" spans="2:8">
      <c r="B208" s="1" t="s">
        <v>838</v>
      </c>
    </row>
    <row r="209" spans="2:8">
      <c r="B209" s="1" t="s">
        <v>839</v>
      </c>
    </row>
    <row r="210" spans="2:8">
      <c r="B210" s="1" t="s">
        <v>840</v>
      </c>
      <c r="C210" s="77">
        <v>260049</v>
      </c>
      <c r="D210" s="77">
        <v>282540</v>
      </c>
      <c r="E210" s="118">
        <f t="shared" ref="E210" si="42">H210/G210</f>
        <v>237723.65611269063</v>
      </c>
      <c r="F210" s="119">
        <f t="shared" ref="F210" si="43">(C210-E210)*G210</f>
        <v>1382028087.9999993</v>
      </c>
      <c r="G210" s="2">
        <v>61904</v>
      </c>
      <c r="H210" s="2">
        <v>14716045208</v>
      </c>
    </row>
    <row r="211" spans="2:8">
      <c r="B211" s="1" t="s">
        <v>841</v>
      </c>
    </row>
    <row r="212" spans="2:8">
      <c r="B212" s="1" t="s">
        <v>842</v>
      </c>
      <c r="C212" s="77">
        <v>1300244</v>
      </c>
      <c r="D212" s="77">
        <v>1412698</v>
      </c>
      <c r="E212" s="118">
        <f t="shared" ref="E212" si="44">H212/G212</f>
        <v>1192098.1000893656</v>
      </c>
      <c r="F212" s="119">
        <f t="shared" ref="F212" si="45">(C212-E212)*G212</f>
        <v>1815228929.9999981</v>
      </c>
      <c r="G212" s="2">
        <v>16785</v>
      </c>
      <c r="H212" s="2">
        <v>20009366610</v>
      </c>
    </row>
    <row r="213" spans="2:8">
      <c r="B213" s="1" t="s">
        <v>843</v>
      </c>
    </row>
    <row r="214" spans="2:8">
      <c r="B214" s="1" t="s">
        <v>844</v>
      </c>
    </row>
    <row r="215" spans="2:8">
      <c r="B215" s="1" t="s">
        <v>845</v>
      </c>
    </row>
    <row r="216" spans="2:8">
      <c r="B216" s="1" t="s">
        <v>846</v>
      </c>
    </row>
    <row r="217" spans="2:8">
      <c r="B217" s="1" t="s">
        <v>847</v>
      </c>
    </row>
    <row r="218" spans="2:8">
      <c r="B218" s="1" t="s">
        <v>848</v>
      </c>
    </row>
    <row r="219" spans="2:8">
      <c r="B219" s="1" t="s">
        <v>849</v>
      </c>
    </row>
    <row r="220" spans="2:8">
      <c r="B220" s="1" t="s">
        <v>850</v>
      </c>
    </row>
    <row r="221" spans="2:8">
      <c r="B221" s="1" t="s">
        <v>851</v>
      </c>
    </row>
    <row r="222" spans="2:8">
      <c r="B222" s="1" t="s">
        <v>852</v>
      </c>
    </row>
    <row r="223" spans="2:8">
      <c r="B223" s="1" t="s">
        <v>853</v>
      </c>
    </row>
    <row r="224" spans="2:8">
      <c r="B224" s="1" t="s">
        <v>854</v>
      </c>
    </row>
    <row r="225" spans="2:8">
      <c r="B225" s="1" t="s">
        <v>855</v>
      </c>
    </row>
    <row r="226" spans="2:8">
      <c r="B226" s="1" t="s">
        <v>856</v>
      </c>
    </row>
    <row r="227" spans="2:8">
      <c r="B227" s="1" t="s">
        <v>857</v>
      </c>
      <c r="C227" s="77">
        <v>9678866</v>
      </c>
      <c r="D227" s="77">
        <v>9636411</v>
      </c>
      <c r="E227" s="118">
        <f t="shared" ref="E227" si="46">H227/G227</f>
        <v>8202531.8382038493</v>
      </c>
      <c r="F227" s="119">
        <f t="shared" ref="F227" si="47">(C227-E227)*G227</f>
        <v>4142593657.999999</v>
      </c>
      <c r="G227" s="2">
        <v>2806</v>
      </c>
      <c r="H227" s="2">
        <v>23016304338</v>
      </c>
    </row>
    <row r="228" spans="2:8">
      <c r="B228" s="1" t="s">
        <v>858</v>
      </c>
    </row>
    <row r="229" spans="2:8">
      <c r="B229" s="1" t="s">
        <v>859</v>
      </c>
    </row>
    <row r="230" spans="2:8">
      <c r="B230" s="1" t="s">
        <v>860</v>
      </c>
    </row>
    <row r="231" spans="2:8">
      <c r="B231" s="1" t="s">
        <v>861</v>
      </c>
    </row>
    <row r="232" spans="2:8">
      <c r="B232" s="1" t="s">
        <v>862</v>
      </c>
    </row>
    <row r="233" spans="2:8">
      <c r="B233" s="1" t="s">
        <v>863</v>
      </c>
    </row>
    <row r="234" spans="2:8">
      <c r="B234" s="1" t="s">
        <v>864</v>
      </c>
    </row>
    <row r="235" spans="2:8">
      <c r="B235" s="1" t="s">
        <v>865</v>
      </c>
      <c r="C235" s="77">
        <v>7259149</v>
      </c>
      <c r="D235" s="77">
        <v>7227309</v>
      </c>
      <c r="E235" s="118">
        <f t="shared" ref="E235" si="48">H235/G235</f>
        <v>6195200.9609929081</v>
      </c>
      <c r="F235" s="119">
        <f t="shared" ref="F235" si="49">(C235-E235)*G235</f>
        <v>2100233428.9999993</v>
      </c>
      <c r="G235" s="2">
        <v>1974</v>
      </c>
      <c r="H235" s="2">
        <v>12229326697</v>
      </c>
    </row>
    <row r="236" spans="2:8">
      <c r="B236" s="1" t="s">
        <v>866</v>
      </c>
    </row>
    <row r="237" spans="2:8">
      <c r="B237" s="1" t="s">
        <v>867</v>
      </c>
    </row>
    <row r="238" spans="2:8">
      <c r="B238" s="1" t="s">
        <v>868</v>
      </c>
    </row>
    <row r="239" spans="2:8">
      <c r="B239" s="1" t="s">
        <v>869</v>
      </c>
    </row>
    <row r="240" spans="2:8">
      <c r="B240" s="1" t="s">
        <v>870</v>
      </c>
    </row>
    <row r="241" spans="2:8">
      <c r="B241" s="1" t="s">
        <v>871</v>
      </c>
    </row>
    <row r="242" spans="2:8">
      <c r="B242" s="1" t="s">
        <v>872</v>
      </c>
    </row>
    <row r="243" spans="2:8">
      <c r="B243" s="1" t="s">
        <v>873</v>
      </c>
    </row>
    <row r="244" spans="2:8">
      <c r="B244" s="1" t="s">
        <v>874</v>
      </c>
    </row>
    <row r="245" spans="2:8">
      <c r="B245" s="1" t="s">
        <v>875</v>
      </c>
    </row>
    <row r="246" spans="2:8">
      <c r="B246" s="1" t="s">
        <v>876</v>
      </c>
    </row>
    <row r="247" spans="2:8">
      <c r="B247" s="1" t="s">
        <v>877</v>
      </c>
    </row>
    <row r="248" spans="2:8">
      <c r="B248" s="1" t="s">
        <v>878</v>
      </c>
    </row>
    <row r="249" spans="2:8">
      <c r="B249" s="1" t="s">
        <v>879</v>
      </c>
    </row>
    <row r="250" spans="2:8">
      <c r="B250" s="1" t="s">
        <v>880</v>
      </c>
      <c r="C250" s="77">
        <v>1909585</v>
      </c>
      <c r="D250" s="77">
        <v>1772464</v>
      </c>
      <c r="E250" s="118">
        <f t="shared" ref="E250" si="50">H250/G250</f>
        <v>1453176.9079356845</v>
      </c>
      <c r="F250" s="119">
        <f t="shared" ref="F250" si="51">(C250-E250)*G250</f>
        <v>3519819206.000001</v>
      </c>
      <c r="G250" s="2">
        <v>7712</v>
      </c>
      <c r="H250" s="2">
        <v>11206900314</v>
      </c>
    </row>
    <row r="251" spans="2:8">
      <c r="B251" s="1" t="s">
        <v>881</v>
      </c>
    </row>
    <row r="252" spans="2:8">
      <c r="B252" s="1" t="s">
        <v>882</v>
      </c>
    </row>
    <row r="253" spans="2:8">
      <c r="B253" s="1" t="s">
        <v>883</v>
      </c>
      <c r="C253" s="77">
        <v>2244825</v>
      </c>
      <c r="D253" s="77">
        <v>2254117</v>
      </c>
      <c r="E253" s="118">
        <f t="shared" ref="E253" si="52">H253/G253</f>
        <v>1916752</v>
      </c>
      <c r="F253" s="119">
        <f t="shared" ref="F253" si="53">(C253-E253)*G253</f>
        <v>1157441544</v>
      </c>
      <c r="G253" s="2">
        <v>3528</v>
      </c>
      <c r="H253" s="2">
        <v>6762301056</v>
      </c>
    </row>
    <row r="254" spans="2:8">
      <c r="B254" s="1" t="s">
        <v>884</v>
      </c>
    </row>
    <row r="255" spans="2:8">
      <c r="B255" s="1" t="s">
        <v>885</v>
      </c>
    </row>
    <row r="256" spans="2:8">
      <c r="B256" s="1" t="s">
        <v>886</v>
      </c>
    </row>
    <row r="257" spans="2:8">
      <c r="B257" s="1" t="s">
        <v>887</v>
      </c>
      <c r="C257" s="77">
        <v>1111367</v>
      </c>
      <c r="D257" s="77">
        <v>925403</v>
      </c>
      <c r="E257" s="118">
        <f t="shared" ref="E257" si="54">H257/G257</f>
        <v>777640</v>
      </c>
      <c r="F257" s="119">
        <f t="shared" ref="F257" si="55">(C257-E257)*G257</f>
        <v>11871003117</v>
      </c>
      <c r="G257" s="2">
        <v>35571</v>
      </c>
      <c r="H257" s="2">
        <v>27661432440</v>
      </c>
    </row>
    <row r="258" spans="2:8">
      <c r="B258" s="1" t="s">
        <v>888</v>
      </c>
    </row>
    <row r="259" spans="2:8">
      <c r="B259" s="1" t="s">
        <v>889</v>
      </c>
      <c r="C259" s="77">
        <v>2222734</v>
      </c>
      <c r="D259" s="77">
        <v>2226000</v>
      </c>
      <c r="E259" s="118">
        <f t="shared" ref="E259" si="56">H259/G259</f>
        <v>1886628</v>
      </c>
      <c r="F259" s="119">
        <f t="shared" ref="F259" si="57">(C259-E259)*G259</f>
        <v>2084193306</v>
      </c>
      <c r="G259" s="2">
        <v>6201</v>
      </c>
      <c r="H259" s="2">
        <v>11698980228</v>
      </c>
    </row>
    <row r="260" spans="2:8">
      <c r="B260" s="1" t="s">
        <v>890</v>
      </c>
    </row>
    <row r="261" spans="2:8">
      <c r="B261" s="1" t="s">
        <v>891</v>
      </c>
    </row>
    <row r="262" spans="2:8">
      <c r="B262" s="1" t="s">
        <v>892</v>
      </c>
    </row>
    <row r="263" spans="2:8">
      <c r="B263" s="1" t="s">
        <v>893</v>
      </c>
    </row>
    <row r="264" spans="2:8">
      <c r="B264" s="1" t="s">
        <v>894</v>
      </c>
    </row>
    <row r="265" spans="2:8">
      <c r="B265" s="1" t="s">
        <v>895</v>
      </c>
    </row>
    <row r="266" spans="2:8">
      <c r="B266" s="1" t="s">
        <v>896</v>
      </c>
      <c r="C266" s="77">
        <v>1423735</v>
      </c>
      <c r="D266" s="77">
        <v>1341148</v>
      </c>
      <c r="E266" s="118">
        <f t="shared" ref="E266" si="58">H266/G266</f>
        <v>756246.45721476513</v>
      </c>
      <c r="F266" s="119">
        <f t="shared" ref="F266" si="59">(C266-E266)*G266</f>
        <v>9547756116</v>
      </c>
      <c r="G266" s="2">
        <v>14304</v>
      </c>
      <c r="H266" s="2">
        <v>10817349324</v>
      </c>
    </row>
    <row r="267" spans="2:8">
      <c r="B267" s="1" t="s">
        <v>897</v>
      </c>
    </row>
    <row r="268" spans="2:8">
      <c r="B268" s="1" t="s">
        <v>898</v>
      </c>
    </row>
    <row r="269" spans="2:8">
      <c r="B269" s="1" t="s">
        <v>899</v>
      </c>
    </row>
    <row r="270" spans="2:8">
      <c r="B270" s="1" t="s">
        <v>900</v>
      </c>
    </row>
    <row r="271" spans="2:8">
      <c r="B271" s="1" t="s">
        <v>901</v>
      </c>
    </row>
    <row r="272" spans="2:8">
      <c r="B272" s="1" t="s">
        <v>902</v>
      </c>
    </row>
    <row r="273" spans="2:8">
      <c r="B273" s="1" t="s">
        <v>903</v>
      </c>
    </row>
    <row r="274" spans="2:8">
      <c r="B274" s="1" t="s">
        <v>904</v>
      </c>
    </row>
    <row r="275" spans="2:8">
      <c r="B275" s="1" t="s">
        <v>905</v>
      </c>
    </row>
    <row r="276" spans="2:8">
      <c r="B276" s="1" t="s">
        <v>906</v>
      </c>
    </row>
    <row r="277" spans="2:8">
      <c r="B277" s="1" t="s">
        <v>907</v>
      </c>
    </row>
    <row r="278" spans="2:8">
      <c r="B278" s="1" t="s">
        <v>908</v>
      </c>
    </row>
    <row r="279" spans="2:8">
      <c r="B279" s="1" t="s">
        <v>909</v>
      </c>
    </row>
    <row r="280" spans="2:8">
      <c r="B280" s="1" t="s">
        <v>910</v>
      </c>
    </row>
    <row r="281" spans="2:8">
      <c r="B281" s="1" t="s">
        <v>911</v>
      </c>
    </row>
    <row r="282" spans="2:8">
      <c r="B282" s="1" t="s">
        <v>912</v>
      </c>
    </row>
    <row r="283" spans="2:8">
      <c r="B283" s="1" t="s">
        <v>913</v>
      </c>
      <c r="C283" s="77">
        <v>2847471</v>
      </c>
      <c r="D283" s="77">
        <v>2682295</v>
      </c>
      <c r="E283" s="118">
        <f t="shared" ref="E283" si="60">H283/G283</f>
        <v>2051759.7590648856</v>
      </c>
      <c r="F283" s="119">
        <f t="shared" ref="F283" si="61">(C283-E283)*G283</f>
        <v>26684972175.999996</v>
      </c>
      <c r="G283" s="2">
        <v>33536</v>
      </c>
      <c r="H283" s="2">
        <v>68807815280</v>
      </c>
    </row>
    <row r="284" spans="2:8">
      <c r="B284" s="1" t="s">
        <v>914</v>
      </c>
    </row>
    <row r="285" spans="2:8">
      <c r="B285" s="1" t="s">
        <v>915</v>
      </c>
    </row>
    <row r="286" spans="2:8">
      <c r="B286" s="1" t="s">
        <v>916</v>
      </c>
    </row>
    <row r="287" spans="2:8">
      <c r="B287" s="1" t="s">
        <v>917</v>
      </c>
    </row>
    <row r="288" spans="2:8">
      <c r="B288" s="1" t="s">
        <v>918</v>
      </c>
    </row>
    <row r="289" spans="2:2">
      <c r="B289" s="1" t="s">
        <v>919</v>
      </c>
    </row>
    <row r="290" spans="2:2">
      <c r="B290" s="1" t="s">
        <v>920</v>
      </c>
    </row>
    <row r="291" spans="2:2">
      <c r="B291" s="1" t="s">
        <v>921</v>
      </c>
    </row>
    <row r="292" spans="2:2">
      <c r="B292" s="1" t="s">
        <v>922</v>
      </c>
    </row>
    <row r="293" spans="2:2">
      <c r="B293" s="1" t="s">
        <v>923</v>
      </c>
    </row>
    <row r="294" spans="2:2">
      <c r="B294" s="1" t="s">
        <v>924</v>
      </c>
    </row>
    <row r="295" spans="2:2">
      <c r="B295" s="1" t="s">
        <v>925</v>
      </c>
    </row>
    <row r="296" spans="2:2">
      <c r="B296" s="1" t="s">
        <v>926</v>
      </c>
    </row>
    <row r="297" spans="2:2">
      <c r="B297" s="1" t="s">
        <v>927</v>
      </c>
    </row>
    <row r="298" spans="2:2">
      <c r="B298" s="1" t="s">
        <v>928</v>
      </c>
    </row>
    <row r="299" spans="2:2">
      <c r="B299" s="1" t="s">
        <v>929</v>
      </c>
    </row>
    <row r="300" spans="2:2">
      <c r="B300" s="1" t="s">
        <v>930</v>
      </c>
    </row>
    <row r="301" spans="2:2">
      <c r="B301" s="1" t="s">
        <v>931</v>
      </c>
    </row>
    <row r="302" spans="2:2">
      <c r="B302" s="1" t="s">
        <v>932</v>
      </c>
    </row>
    <row r="303" spans="2:2">
      <c r="B303" s="1" t="s">
        <v>933</v>
      </c>
    </row>
    <row r="304" spans="2:2">
      <c r="B304" s="1" t="s">
        <v>934</v>
      </c>
    </row>
    <row r="305" spans="2:2">
      <c r="B305" s="1" t="s">
        <v>935</v>
      </c>
    </row>
    <row r="306" spans="2:2">
      <c r="B306" s="1" t="s">
        <v>936</v>
      </c>
    </row>
    <row r="307" spans="2:2">
      <c r="B307" s="1" t="s">
        <v>937</v>
      </c>
    </row>
    <row r="308" spans="2:2">
      <c r="B308" s="1" t="s">
        <v>938</v>
      </c>
    </row>
    <row r="309" spans="2:2">
      <c r="B309" s="1" t="s">
        <v>939</v>
      </c>
    </row>
    <row r="310" spans="2:2">
      <c r="B310" s="1" t="s">
        <v>940</v>
      </c>
    </row>
    <row r="311" spans="2:2">
      <c r="B311" s="1" t="s">
        <v>941</v>
      </c>
    </row>
    <row r="312" spans="2:2">
      <c r="B312" s="1" t="s">
        <v>942</v>
      </c>
    </row>
    <row r="313" spans="2:2">
      <c r="B313" s="1" t="s">
        <v>943</v>
      </c>
    </row>
    <row r="314" spans="2:2">
      <c r="B314" s="1" t="s">
        <v>944</v>
      </c>
    </row>
    <row r="315" spans="2:2">
      <c r="B315" s="1" t="s">
        <v>945</v>
      </c>
    </row>
    <row r="316" spans="2:2">
      <c r="B316" s="1" t="s">
        <v>946</v>
      </c>
    </row>
    <row r="317" spans="2:2">
      <c r="B317" s="1" t="s">
        <v>947</v>
      </c>
    </row>
    <row r="318" spans="2:2">
      <c r="B318" s="1" t="s">
        <v>948</v>
      </c>
    </row>
    <row r="319" spans="2:2">
      <c r="B319" s="1" t="s">
        <v>949</v>
      </c>
    </row>
    <row r="320" spans="2:2">
      <c r="B320" s="1" t="s">
        <v>950</v>
      </c>
    </row>
    <row r="321" spans="1:8">
      <c r="B321" s="1" t="s">
        <v>951</v>
      </c>
    </row>
    <row r="322" spans="1:8">
      <c r="B322" s="1" t="s">
        <v>952</v>
      </c>
    </row>
    <row r="323" spans="1:8">
      <c r="B323" s="1" t="s">
        <v>953</v>
      </c>
    </row>
    <row r="324" spans="1:8">
      <c r="B324" s="1" t="s">
        <v>954</v>
      </c>
    </row>
    <row r="325" spans="1:8">
      <c r="B325" s="1" t="s">
        <v>955</v>
      </c>
    </row>
    <row r="326" spans="1:8">
      <c r="B326" s="1" t="s">
        <v>956</v>
      </c>
    </row>
    <row r="327" spans="1:8">
      <c r="B327" s="1" t="s">
        <v>957</v>
      </c>
    </row>
    <row r="328" spans="1:8">
      <c r="B328" s="1" t="s">
        <v>958</v>
      </c>
    </row>
    <row r="329" spans="1:8">
      <c r="B329" s="1" t="s">
        <v>959</v>
      </c>
    </row>
    <row r="330" spans="1:8">
      <c r="B330" s="1" t="s">
        <v>960</v>
      </c>
    </row>
    <row r="331" spans="1:8">
      <c r="B331" s="1" t="s">
        <v>961</v>
      </c>
    </row>
    <row r="332" spans="1:8">
      <c r="B332" s="1" t="s">
        <v>962</v>
      </c>
    </row>
    <row r="333" spans="1:8">
      <c r="B333" s="1" t="s">
        <v>963</v>
      </c>
    </row>
    <row r="334" spans="1:8">
      <c r="B334" s="1" t="s">
        <v>964</v>
      </c>
      <c r="C334" s="77">
        <v>2105021</v>
      </c>
      <c r="D334" s="77">
        <v>1950177</v>
      </c>
      <c r="E334" s="118">
        <f t="shared" ref="E334" si="62">H334/G334</f>
        <v>1467735.8755357994</v>
      </c>
      <c r="F334" s="119">
        <f t="shared" ref="F334" si="63">(C334-E334)*G334</f>
        <v>4014258998.9999995</v>
      </c>
      <c r="G334" s="2">
        <v>6299</v>
      </c>
      <c r="H334" s="2">
        <v>9245268280</v>
      </c>
    </row>
    <row r="335" spans="1:8" ht="13.5" thickBot="1"/>
    <row r="336" spans="1:8" ht="15" customHeight="1">
      <c r="A336" s="144" t="s">
        <v>981</v>
      </c>
      <c r="B336" s="145"/>
      <c r="C336" s="145"/>
      <c r="D336" s="145"/>
      <c r="E336" s="145"/>
      <c r="F336" s="145"/>
      <c r="G336" s="145"/>
      <c r="H336" s="146"/>
    </row>
    <row r="337" spans="1:10" ht="15.75" customHeight="1" thickBot="1">
      <c r="A337" s="150" t="s">
        <v>345</v>
      </c>
      <c r="B337" s="151"/>
      <c r="C337" s="151"/>
      <c r="D337" s="151"/>
      <c r="E337" s="151"/>
      <c r="F337" s="151"/>
      <c r="G337" s="151"/>
      <c r="H337" s="152"/>
    </row>
    <row r="338" spans="1:10">
      <c r="A338" s="132" t="s">
        <v>222</v>
      </c>
      <c r="B338" s="15" t="s">
        <v>970</v>
      </c>
      <c r="C338" s="121" t="s">
        <v>971</v>
      </c>
      <c r="D338" s="122" t="s">
        <v>972</v>
      </c>
      <c r="E338" s="125" t="s">
        <v>973</v>
      </c>
      <c r="F338" s="127" t="s">
        <v>979</v>
      </c>
      <c r="G338" s="126" t="s">
        <v>974</v>
      </c>
      <c r="H338" s="133" t="s">
        <v>975</v>
      </c>
    </row>
    <row r="339" spans="1:10">
      <c r="A339" s="120">
        <v>1</v>
      </c>
      <c r="B339" s="15" t="s">
        <v>965</v>
      </c>
      <c r="C339" s="123">
        <v>997202</v>
      </c>
      <c r="D339" s="124">
        <v>903436</v>
      </c>
      <c r="E339" s="34">
        <f>H339/G339</f>
        <v>760200.42468280566</v>
      </c>
      <c r="F339" s="128">
        <f>(C339-E339)*G339</f>
        <v>31474994209.999992</v>
      </c>
      <c r="G339" s="38">
        <v>132805</v>
      </c>
      <c r="H339" s="23">
        <v>100958417400</v>
      </c>
      <c r="J339" s="2">
        <f>C339*G339</f>
        <v>132433411610</v>
      </c>
    </row>
    <row r="340" spans="1:10">
      <c r="A340" s="120">
        <f>A339+1</f>
        <v>2</v>
      </c>
      <c r="B340" s="15" t="s">
        <v>966</v>
      </c>
      <c r="C340" s="123">
        <v>3870396</v>
      </c>
      <c r="D340" s="124">
        <v>3442789</v>
      </c>
      <c r="E340" s="34">
        <f>H340/G340</f>
        <v>2871982.0553477113</v>
      </c>
      <c r="F340" s="128">
        <f>(C340-E340)*G340</f>
        <v>27220757787</v>
      </c>
      <c r="G340" s="38">
        <v>27264</v>
      </c>
      <c r="H340" s="23">
        <v>78301718757</v>
      </c>
      <c r="J340" s="2">
        <f t="shared" ref="J340:J342" si="64">C340*G340</f>
        <v>105522476544</v>
      </c>
    </row>
    <row r="341" spans="1:10">
      <c r="A341" s="120">
        <f t="shared" ref="A341:A343" si="65">A340+1</f>
        <v>3</v>
      </c>
      <c r="B341" s="15" t="s">
        <v>967</v>
      </c>
      <c r="C341" s="123">
        <v>2847471</v>
      </c>
      <c r="D341" s="124">
        <v>2682295</v>
      </c>
      <c r="E341" s="34">
        <f>H341/G341</f>
        <v>2051759.7590648856</v>
      </c>
      <c r="F341" s="128">
        <f>(C341-E341)*G341</f>
        <v>26684972175.999996</v>
      </c>
      <c r="G341" s="38">
        <v>33536</v>
      </c>
      <c r="H341" s="23">
        <v>68807815280</v>
      </c>
      <c r="J341" s="2">
        <f t="shared" si="64"/>
        <v>95492787456</v>
      </c>
    </row>
    <row r="342" spans="1:10">
      <c r="A342" s="120">
        <f t="shared" si="65"/>
        <v>4</v>
      </c>
      <c r="B342" s="15" t="s">
        <v>968</v>
      </c>
      <c r="C342" s="123">
        <v>4918989</v>
      </c>
      <c r="D342" s="124">
        <v>4693285</v>
      </c>
      <c r="E342" s="34">
        <f>H342/G342</f>
        <v>3905484.8257449772</v>
      </c>
      <c r="F342" s="128">
        <f>(C342-E342)*G342</f>
        <v>22549454373</v>
      </c>
      <c r="G342" s="38">
        <v>22249</v>
      </c>
      <c r="H342" s="23">
        <v>86893131888</v>
      </c>
      <c r="J342" s="2">
        <f t="shared" si="64"/>
        <v>109442586261</v>
      </c>
    </row>
    <row r="343" spans="1:10">
      <c r="A343" s="120">
        <f t="shared" si="65"/>
        <v>5</v>
      </c>
      <c r="B343" s="15" t="s">
        <v>969</v>
      </c>
      <c r="C343" s="123">
        <v>1018191</v>
      </c>
      <c r="D343" s="124">
        <v>970038</v>
      </c>
      <c r="E343" s="34">
        <f>H343/G343</f>
        <v>846614.95009273954</v>
      </c>
      <c r="F343" s="128">
        <f>(C343-E343)*G343</f>
        <v>8972912682</v>
      </c>
      <c r="G343" s="38">
        <v>52297</v>
      </c>
      <c r="H343" s="23">
        <v>44275422045</v>
      </c>
    </row>
    <row r="344" spans="1:10" ht="13.5" thickBot="1">
      <c r="A344" s="134"/>
      <c r="B344" s="10"/>
      <c r="C344" s="135"/>
      <c r="D344" s="10"/>
      <c r="E344" s="140" t="s">
        <v>980</v>
      </c>
      <c r="F344" s="139">
        <f>SUM(F339:F343)</f>
        <v>116903091227.99998</v>
      </c>
      <c r="G344" s="10"/>
      <c r="H344" s="136"/>
    </row>
    <row r="345" spans="1:10">
      <c r="A345" s="129" t="s">
        <v>977</v>
      </c>
      <c r="B345" s="10"/>
      <c r="C345" s="135"/>
      <c r="D345" s="10"/>
      <c r="E345" s="10"/>
      <c r="F345" s="10"/>
      <c r="G345" s="10"/>
      <c r="H345" s="136"/>
    </row>
    <row r="346" spans="1:10">
      <c r="A346" s="130" t="s">
        <v>982</v>
      </c>
      <c r="B346" s="10"/>
      <c r="C346" s="135"/>
      <c r="D346" s="10"/>
      <c r="E346" s="10"/>
      <c r="F346" s="10"/>
      <c r="G346" s="10"/>
      <c r="H346" s="136"/>
    </row>
    <row r="347" spans="1:10">
      <c r="A347" s="129" t="s">
        <v>978</v>
      </c>
      <c r="B347" s="10"/>
      <c r="C347" s="135"/>
      <c r="D347" s="10"/>
      <c r="E347" s="10"/>
      <c r="F347" s="10"/>
      <c r="G347" s="10"/>
      <c r="H347" s="136"/>
    </row>
    <row r="348" spans="1:10" ht="13.5" thickBot="1">
      <c r="A348" s="131" t="s">
        <v>983</v>
      </c>
      <c r="B348" s="29"/>
      <c r="C348" s="137"/>
      <c r="D348" s="29"/>
      <c r="E348" s="29"/>
      <c r="F348" s="29"/>
      <c r="G348" s="29"/>
      <c r="H348" s="138"/>
    </row>
    <row r="350" spans="1:10">
      <c r="F350" s="4">
        <f>SUM(F339:F342)</f>
        <v>107930178545.99998</v>
      </c>
      <c r="G350" s="4">
        <f>SUM(G339:G342)</f>
        <v>215854</v>
      </c>
      <c r="H350" s="2">
        <f>SUM(H339:H342)</f>
        <v>334961083325</v>
      </c>
      <c r="J350" s="2">
        <f>SUM(J339:J349)</f>
        <v>442891261871</v>
      </c>
    </row>
  </sheetData>
  <sortState ref="B339:H343">
    <sortCondition descending="1" ref="F339:F343"/>
  </sortState>
  <mergeCells count="2">
    <mergeCell ref="A336:H336"/>
    <mergeCell ref="A337:H337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29" workbookViewId="0">
      <selection activeCell="B48" sqref="B48"/>
    </sheetView>
  </sheetViews>
  <sheetFormatPr baseColWidth="10" defaultRowHeight="12.75"/>
  <cols>
    <col min="1" max="1" width="4" style="1" customWidth="1"/>
    <col min="2" max="2" width="42.28515625" style="1" customWidth="1"/>
    <col min="3" max="3" width="13.85546875" style="77" customWidth="1"/>
    <col min="4" max="4" width="12.140625" style="1" customWidth="1"/>
    <col min="5" max="5" width="10.140625" style="1" customWidth="1"/>
    <col min="6" max="6" width="15.5703125" style="1" customWidth="1"/>
    <col min="7" max="7" width="11.42578125" style="1"/>
    <col min="8" max="8" width="13.5703125" style="1" customWidth="1"/>
    <col min="9" max="9" width="11.42578125" style="1"/>
    <col min="10" max="10" width="13.85546875" style="1" bestFit="1" customWidth="1"/>
    <col min="11" max="11" width="12.85546875" style="1" customWidth="1"/>
    <col min="12" max="16384" width="11.42578125" style="1"/>
  </cols>
  <sheetData>
    <row r="1" spans="1:10" ht="18">
      <c r="A1" s="144" t="s">
        <v>1016</v>
      </c>
      <c r="B1" s="145"/>
      <c r="C1" s="145"/>
      <c r="D1" s="145"/>
      <c r="E1" s="145"/>
      <c r="F1" s="145"/>
      <c r="G1" s="145"/>
      <c r="H1" s="146"/>
    </row>
    <row r="2" spans="1:10" ht="16.5" thickBot="1">
      <c r="A2" s="150" t="s">
        <v>345</v>
      </c>
      <c r="B2" s="151"/>
      <c r="C2" s="151"/>
      <c r="D2" s="151"/>
      <c r="E2" s="151"/>
      <c r="F2" s="151"/>
      <c r="G2" s="151"/>
      <c r="H2" s="152"/>
    </row>
    <row r="3" spans="1:10">
      <c r="A3" s="132" t="s">
        <v>222</v>
      </c>
      <c r="B3" s="15" t="s">
        <v>970</v>
      </c>
      <c r="C3" s="121" t="s">
        <v>971</v>
      </c>
      <c r="D3" s="122" t="s">
        <v>972</v>
      </c>
      <c r="E3" s="125" t="s">
        <v>973</v>
      </c>
      <c r="F3" s="127" t="s">
        <v>1014</v>
      </c>
      <c r="G3" s="126" t="s">
        <v>974</v>
      </c>
      <c r="H3" s="133" t="s">
        <v>975</v>
      </c>
    </row>
    <row r="4" spans="1:10">
      <c r="A4" s="120">
        <v>1</v>
      </c>
      <c r="B4" s="15" t="s">
        <v>965</v>
      </c>
      <c r="C4" s="141">
        <v>997202</v>
      </c>
      <c r="D4" s="142">
        <v>903436</v>
      </c>
      <c r="E4" s="34">
        <f t="shared" ref="E4:E36" si="0">H4/G4</f>
        <v>760200.42468280566</v>
      </c>
      <c r="F4" s="128">
        <f t="shared" ref="F4:F36" si="1">(C4-E4)*G4</f>
        <v>31474994209.999992</v>
      </c>
      <c r="G4" s="38">
        <v>132805</v>
      </c>
      <c r="H4" s="23">
        <v>100958417400</v>
      </c>
      <c r="J4" s="2">
        <f>C4*G4</f>
        <v>132433411610</v>
      </c>
    </row>
    <row r="5" spans="1:10">
      <c r="A5" s="120">
        <f t="shared" ref="A5:A36" si="2">A4+1</f>
        <v>2</v>
      </c>
      <c r="B5" s="15" t="s">
        <v>966</v>
      </c>
      <c r="C5" s="141">
        <v>3870396</v>
      </c>
      <c r="D5" s="142">
        <v>3442789</v>
      </c>
      <c r="E5" s="34">
        <f t="shared" si="0"/>
        <v>2871982.0553477113</v>
      </c>
      <c r="F5" s="128">
        <f t="shared" si="1"/>
        <v>27220757787</v>
      </c>
      <c r="G5" s="38">
        <v>27264</v>
      </c>
      <c r="H5" s="23">
        <v>78301718757</v>
      </c>
      <c r="J5" s="2">
        <f t="shared" ref="J5:J36" si="3">C5*G5</f>
        <v>105522476544</v>
      </c>
    </row>
    <row r="6" spans="1:10">
      <c r="A6" s="120">
        <f t="shared" si="2"/>
        <v>3</v>
      </c>
      <c r="B6" s="15" t="s">
        <v>967</v>
      </c>
      <c r="C6" s="141">
        <v>2847471</v>
      </c>
      <c r="D6" s="142">
        <v>2682295</v>
      </c>
      <c r="E6" s="34">
        <f t="shared" si="0"/>
        <v>2051759.7590648856</v>
      </c>
      <c r="F6" s="128">
        <f t="shared" si="1"/>
        <v>26684972175.999996</v>
      </c>
      <c r="G6" s="38">
        <v>33536</v>
      </c>
      <c r="H6" s="23">
        <v>68807815280</v>
      </c>
      <c r="J6" s="2">
        <f t="shared" si="3"/>
        <v>95492787456</v>
      </c>
    </row>
    <row r="7" spans="1:10">
      <c r="A7" s="120">
        <f t="shared" si="2"/>
        <v>4</v>
      </c>
      <c r="B7" s="15" t="s">
        <v>968</v>
      </c>
      <c r="C7" s="141">
        <v>4918989</v>
      </c>
      <c r="D7" s="142">
        <v>4693285</v>
      </c>
      <c r="E7" s="34">
        <f t="shared" si="0"/>
        <v>3905484.8257449772</v>
      </c>
      <c r="F7" s="128">
        <f t="shared" si="1"/>
        <v>22549454373</v>
      </c>
      <c r="G7" s="38">
        <v>22249</v>
      </c>
      <c r="H7" s="23">
        <v>86893131888</v>
      </c>
      <c r="J7" s="2">
        <f t="shared" si="3"/>
        <v>109442586261</v>
      </c>
    </row>
    <row r="8" spans="1:10">
      <c r="A8" s="120">
        <f t="shared" si="2"/>
        <v>5</v>
      </c>
      <c r="B8" s="15" t="s">
        <v>985</v>
      </c>
      <c r="C8" s="141">
        <v>1111367</v>
      </c>
      <c r="D8" s="142">
        <v>925403</v>
      </c>
      <c r="E8" s="34">
        <f t="shared" si="0"/>
        <v>777640</v>
      </c>
      <c r="F8" s="128">
        <f t="shared" si="1"/>
        <v>11871003117</v>
      </c>
      <c r="G8" s="38">
        <v>35571</v>
      </c>
      <c r="H8" s="23">
        <v>27661432440</v>
      </c>
      <c r="J8" s="2">
        <f t="shared" si="3"/>
        <v>39532435557</v>
      </c>
    </row>
    <row r="9" spans="1:10">
      <c r="A9" s="120">
        <f t="shared" si="2"/>
        <v>6</v>
      </c>
      <c r="B9" s="15" t="s">
        <v>986</v>
      </c>
      <c r="C9" s="141">
        <v>1423735</v>
      </c>
      <c r="D9" s="142">
        <v>1341148</v>
      </c>
      <c r="E9" s="34">
        <f t="shared" si="0"/>
        <v>756246.45721476513</v>
      </c>
      <c r="F9" s="128">
        <f t="shared" si="1"/>
        <v>9547756116</v>
      </c>
      <c r="G9" s="38">
        <v>14304</v>
      </c>
      <c r="H9" s="23">
        <v>10817349324</v>
      </c>
      <c r="J9" s="2">
        <f t="shared" si="3"/>
        <v>20365105440</v>
      </c>
    </row>
    <row r="10" spans="1:10">
      <c r="A10" s="120">
        <f t="shared" si="2"/>
        <v>7</v>
      </c>
      <c r="B10" s="15" t="s">
        <v>969</v>
      </c>
      <c r="C10" s="141">
        <v>1018191</v>
      </c>
      <c r="D10" s="142">
        <v>970038</v>
      </c>
      <c r="E10" s="34">
        <f t="shared" si="0"/>
        <v>846614.95009273954</v>
      </c>
      <c r="F10" s="128">
        <f t="shared" si="1"/>
        <v>8972912682</v>
      </c>
      <c r="G10" s="38">
        <v>52297</v>
      </c>
      <c r="H10" s="23">
        <v>44275422045</v>
      </c>
      <c r="J10" s="2">
        <f t="shared" si="3"/>
        <v>53248334727</v>
      </c>
    </row>
    <row r="11" spans="1:10">
      <c r="A11" s="120">
        <f t="shared" si="2"/>
        <v>8</v>
      </c>
      <c r="B11" s="15" t="s">
        <v>987</v>
      </c>
      <c r="C11" s="141">
        <v>1336710</v>
      </c>
      <c r="D11" s="142">
        <v>1276136</v>
      </c>
      <c r="E11" s="34">
        <f t="shared" si="0"/>
        <v>909828.81901279709</v>
      </c>
      <c r="F11" s="128">
        <f t="shared" si="1"/>
        <v>8406144216</v>
      </c>
      <c r="G11" s="38">
        <v>19692</v>
      </c>
      <c r="H11" s="23">
        <v>17916349104</v>
      </c>
      <c r="J11" s="2">
        <f t="shared" si="3"/>
        <v>26322493320</v>
      </c>
    </row>
    <row r="12" spans="1:10">
      <c r="A12" s="120">
        <f t="shared" si="2"/>
        <v>9</v>
      </c>
      <c r="B12" s="15" t="s">
        <v>988</v>
      </c>
      <c r="C12" s="141">
        <v>1388077</v>
      </c>
      <c r="D12" s="142">
        <v>1310887</v>
      </c>
      <c r="E12" s="34">
        <f t="shared" si="0"/>
        <v>1050211.160062853</v>
      </c>
      <c r="F12" s="128">
        <f t="shared" si="1"/>
        <v>7955726933</v>
      </c>
      <c r="G12" s="38">
        <v>23547</v>
      </c>
      <c r="H12" s="23">
        <v>24729322186</v>
      </c>
      <c r="J12" s="2">
        <f t="shared" si="3"/>
        <v>32685049119</v>
      </c>
    </row>
    <row r="13" spans="1:10">
      <c r="A13" s="120">
        <f t="shared" si="2"/>
        <v>10</v>
      </c>
      <c r="B13" s="15" t="s">
        <v>989</v>
      </c>
      <c r="C13" s="141">
        <v>1005135</v>
      </c>
      <c r="D13" s="142">
        <v>975960</v>
      </c>
      <c r="E13" s="34">
        <f t="shared" si="0"/>
        <v>838210.54715284938</v>
      </c>
      <c r="F13" s="128">
        <f t="shared" si="1"/>
        <v>7612923520.9999981</v>
      </c>
      <c r="G13" s="38">
        <v>45607</v>
      </c>
      <c r="H13" s="23">
        <v>38228268424</v>
      </c>
      <c r="J13" s="2">
        <f t="shared" si="3"/>
        <v>45841191945</v>
      </c>
    </row>
    <row r="14" spans="1:10">
      <c r="A14" s="120">
        <f t="shared" si="2"/>
        <v>11</v>
      </c>
      <c r="B14" s="15" t="s">
        <v>990</v>
      </c>
      <c r="C14" s="141">
        <v>17703857</v>
      </c>
      <c r="D14" s="142">
        <v>15277978</v>
      </c>
      <c r="E14" s="34">
        <f t="shared" si="0"/>
        <v>13090316.401269393</v>
      </c>
      <c r="F14" s="128">
        <f t="shared" si="1"/>
        <v>6542000569.000001</v>
      </c>
      <c r="G14" s="38">
        <v>1418</v>
      </c>
      <c r="H14" s="23">
        <v>18562068657</v>
      </c>
      <c r="J14" s="2">
        <f t="shared" si="3"/>
        <v>25104069226</v>
      </c>
    </row>
    <row r="15" spans="1:10">
      <c r="A15" s="120">
        <f t="shared" si="2"/>
        <v>12</v>
      </c>
      <c r="B15" s="15" t="s">
        <v>991</v>
      </c>
      <c r="C15" s="141">
        <v>3301601</v>
      </c>
      <c r="D15" s="142">
        <v>2347459</v>
      </c>
      <c r="E15" s="34">
        <f t="shared" si="0"/>
        <v>2108785.4096024004</v>
      </c>
      <c r="F15" s="128">
        <f t="shared" si="1"/>
        <v>6360092728.000001</v>
      </c>
      <c r="G15" s="38">
        <v>5332</v>
      </c>
      <c r="H15" s="23">
        <v>11244043804</v>
      </c>
      <c r="J15" s="2">
        <f t="shared" si="3"/>
        <v>17604136532</v>
      </c>
    </row>
    <row r="16" spans="1:10">
      <c r="A16" s="120">
        <f t="shared" si="2"/>
        <v>13</v>
      </c>
      <c r="B16" s="15" t="s">
        <v>992</v>
      </c>
      <c r="C16" s="141">
        <v>1548158</v>
      </c>
      <c r="D16" s="142">
        <v>1377116</v>
      </c>
      <c r="E16" s="34">
        <f t="shared" si="0"/>
        <v>1148075.2609545637</v>
      </c>
      <c r="F16" s="128">
        <f t="shared" si="1"/>
        <v>5934827351.0000019</v>
      </c>
      <c r="G16" s="38">
        <v>14834</v>
      </c>
      <c r="H16" s="23">
        <v>17030548421</v>
      </c>
      <c r="J16" s="2">
        <f t="shared" si="3"/>
        <v>22965375772</v>
      </c>
    </row>
    <row r="17" spans="1:10">
      <c r="A17" s="120">
        <f t="shared" si="2"/>
        <v>14</v>
      </c>
      <c r="B17" s="15" t="s">
        <v>993</v>
      </c>
      <c r="C17" s="141">
        <v>40859</v>
      </c>
      <c r="D17" s="142">
        <v>50748</v>
      </c>
      <c r="E17" s="34">
        <f t="shared" si="0"/>
        <v>29770.551879789335</v>
      </c>
      <c r="F17" s="128">
        <f t="shared" si="1"/>
        <v>4257143533</v>
      </c>
      <c r="G17" s="38">
        <v>383926</v>
      </c>
      <c r="H17" s="23">
        <v>11429688901</v>
      </c>
      <c r="J17" s="2">
        <f t="shared" si="3"/>
        <v>15686832434</v>
      </c>
    </row>
    <row r="18" spans="1:10">
      <c r="A18" s="120">
        <f t="shared" si="2"/>
        <v>15</v>
      </c>
      <c r="B18" s="15" t="s">
        <v>994</v>
      </c>
      <c r="C18" s="141">
        <v>9678866</v>
      </c>
      <c r="D18" s="142">
        <v>9636411</v>
      </c>
      <c r="E18" s="34">
        <f t="shared" si="0"/>
        <v>8202531.8382038493</v>
      </c>
      <c r="F18" s="128">
        <f t="shared" si="1"/>
        <v>4142593657.999999</v>
      </c>
      <c r="G18" s="38">
        <v>2806</v>
      </c>
      <c r="H18" s="23">
        <v>23016304338</v>
      </c>
      <c r="J18" s="2">
        <f t="shared" si="3"/>
        <v>27158897996</v>
      </c>
    </row>
    <row r="19" spans="1:10">
      <c r="A19" s="120">
        <f t="shared" si="2"/>
        <v>16</v>
      </c>
      <c r="B19" s="15" t="s">
        <v>995</v>
      </c>
      <c r="C19" s="141">
        <v>2776154</v>
      </c>
      <c r="D19" s="142">
        <v>2621773</v>
      </c>
      <c r="E19" s="34">
        <f t="shared" si="0"/>
        <v>2050738.5597263637</v>
      </c>
      <c r="F19" s="128">
        <f t="shared" si="1"/>
        <v>4135593425.0000005</v>
      </c>
      <c r="G19" s="38">
        <v>5701</v>
      </c>
      <c r="H19" s="23">
        <v>11691260529</v>
      </c>
      <c r="J19" s="2">
        <f t="shared" si="3"/>
        <v>15826853954</v>
      </c>
    </row>
    <row r="20" spans="1:10">
      <c r="A20" s="120">
        <f t="shared" si="2"/>
        <v>17</v>
      </c>
      <c r="B20" s="15" t="s">
        <v>996</v>
      </c>
      <c r="C20" s="141">
        <v>442131</v>
      </c>
      <c r="D20" s="142">
        <v>425369</v>
      </c>
      <c r="E20" s="34">
        <f t="shared" si="0"/>
        <v>364233.19514371047</v>
      </c>
      <c r="F20" s="128">
        <f t="shared" si="1"/>
        <v>4016566614.0000005</v>
      </c>
      <c r="G20" s="38">
        <v>51562</v>
      </c>
      <c r="H20" s="23">
        <v>18780592008</v>
      </c>
      <c r="J20" s="2">
        <f t="shared" si="3"/>
        <v>22797158622</v>
      </c>
    </row>
    <row r="21" spans="1:10">
      <c r="A21" s="120">
        <f t="shared" si="2"/>
        <v>18</v>
      </c>
      <c r="B21" s="15" t="s">
        <v>997</v>
      </c>
      <c r="C21" s="141">
        <v>2105021</v>
      </c>
      <c r="D21" s="142">
        <v>1950177</v>
      </c>
      <c r="E21" s="34">
        <f t="shared" si="0"/>
        <v>1467735.8755357994</v>
      </c>
      <c r="F21" s="128">
        <f t="shared" si="1"/>
        <v>4014258998.9999995</v>
      </c>
      <c r="G21" s="38">
        <v>6299</v>
      </c>
      <c r="H21" s="23">
        <v>9245268280</v>
      </c>
      <c r="J21" s="2">
        <f t="shared" si="3"/>
        <v>13259527279</v>
      </c>
    </row>
    <row r="22" spans="1:10">
      <c r="A22" s="120">
        <f t="shared" si="2"/>
        <v>19</v>
      </c>
      <c r="B22" s="15" t="s">
        <v>998</v>
      </c>
      <c r="C22" s="141">
        <v>5243027</v>
      </c>
      <c r="D22" s="142">
        <v>4258883</v>
      </c>
      <c r="E22" s="34">
        <f t="shared" si="0"/>
        <v>3636360</v>
      </c>
      <c r="F22" s="128">
        <f t="shared" si="1"/>
        <v>3954007487</v>
      </c>
      <c r="G22" s="38">
        <v>2461</v>
      </c>
      <c r="H22" s="23">
        <v>8949081960</v>
      </c>
      <c r="J22" s="2">
        <f t="shared" si="3"/>
        <v>12903089447</v>
      </c>
    </row>
    <row r="23" spans="1:10">
      <c r="A23" s="120">
        <f t="shared" si="2"/>
        <v>20</v>
      </c>
      <c r="B23" s="15" t="s">
        <v>999</v>
      </c>
      <c r="C23" s="141">
        <v>294754</v>
      </c>
      <c r="D23" s="142">
        <v>283580</v>
      </c>
      <c r="E23" s="34">
        <f t="shared" si="0"/>
        <v>242133.88206537109</v>
      </c>
      <c r="F23" s="128">
        <f t="shared" si="1"/>
        <v>3907201617.000001</v>
      </c>
      <c r="G23" s="38">
        <v>74253</v>
      </c>
      <c r="H23" s="23">
        <v>17979167145</v>
      </c>
      <c r="J23" s="2">
        <f t="shared" si="3"/>
        <v>21886368762</v>
      </c>
    </row>
    <row r="24" spans="1:10">
      <c r="A24" s="120">
        <f t="shared" si="2"/>
        <v>21</v>
      </c>
      <c r="B24" s="15" t="s">
        <v>1000</v>
      </c>
      <c r="C24" s="141">
        <v>5403627</v>
      </c>
      <c r="D24" s="142">
        <v>5076430</v>
      </c>
      <c r="E24" s="34">
        <f t="shared" si="0"/>
        <v>4571881</v>
      </c>
      <c r="F24" s="128">
        <f t="shared" si="1"/>
        <v>3789434776</v>
      </c>
      <c r="G24" s="38">
        <v>4556</v>
      </c>
      <c r="H24" s="23">
        <v>20829489836</v>
      </c>
      <c r="J24" s="2">
        <f t="shared" si="3"/>
        <v>24618924612</v>
      </c>
    </row>
    <row r="25" spans="1:10">
      <c r="A25" s="120">
        <f t="shared" si="2"/>
        <v>22</v>
      </c>
      <c r="B25" s="15" t="s">
        <v>1001</v>
      </c>
      <c r="C25" s="141">
        <v>1909585</v>
      </c>
      <c r="D25" s="142">
        <v>1772464</v>
      </c>
      <c r="E25" s="34">
        <f t="shared" si="0"/>
        <v>1453176.9079356845</v>
      </c>
      <c r="F25" s="128">
        <f t="shared" si="1"/>
        <v>3519819206.000001</v>
      </c>
      <c r="G25" s="38">
        <v>7712</v>
      </c>
      <c r="H25" s="23">
        <v>11206900314</v>
      </c>
      <c r="J25" s="2">
        <f t="shared" si="3"/>
        <v>14726719520</v>
      </c>
    </row>
    <row r="26" spans="1:10">
      <c r="A26" s="120">
        <f t="shared" si="2"/>
        <v>23</v>
      </c>
      <c r="B26" s="15" t="s">
        <v>1002</v>
      </c>
      <c r="C26" s="141">
        <v>518664</v>
      </c>
      <c r="D26" s="142">
        <v>487787</v>
      </c>
      <c r="E26" s="34">
        <f t="shared" si="0"/>
        <v>398771.26788685523</v>
      </c>
      <c r="F26" s="128">
        <f t="shared" si="1"/>
        <v>2666054684</v>
      </c>
      <c r="G26" s="38">
        <v>22237</v>
      </c>
      <c r="H26" s="23">
        <v>8867476684</v>
      </c>
      <c r="J26" s="2">
        <f t="shared" si="3"/>
        <v>11533531368</v>
      </c>
    </row>
    <row r="27" spans="1:10">
      <c r="A27" s="120">
        <f t="shared" si="2"/>
        <v>24</v>
      </c>
      <c r="B27" s="15" t="s">
        <v>1003</v>
      </c>
      <c r="C27" s="141">
        <v>85003</v>
      </c>
      <c r="D27" s="142">
        <v>85764</v>
      </c>
      <c r="E27" s="34">
        <f t="shared" si="0"/>
        <v>73567.193773753155</v>
      </c>
      <c r="F27" s="128">
        <f t="shared" si="1"/>
        <v>2641922825.9999986</v>
      </c>
      <c r="G27" s="38">
        <v>231022</v>
      </c>
      <c r="H27" s="23">
        <v>16995640240</v>
      </c>
      <c r="J27" s="2">
        <f t="shared" si="3"/>
        <v>19637563066</v>
      </c>
    </row>
    <row r="28" spans="1:10">
      <c r="A28" s="120">
        <f t="shared" si="2"/>
        <v>25</v>
      </c>
      <c r="B28" s="15" t="s">
        <v>1004</v>
      </c>
      <c r="C28" s="141">
        <v>87363</v>
      </c>
      <c r="D28" s="142">
        <v>84980</v>
      </c>
      <c r="E28" s="34">
        <f t="shared" si="0"/>
        <v>73101.486454144193</v>
      </c>
      <c r="F28" s="128">
        <f t="shared" si="1"/>
        <v>2180941958.9999995</v>
      </c>
      <c r="G28" s="38">
        <v>152925</v>
      </c>
      <c r="H28" s="23">
        <v>11179044816</v>
      </c>
      <c r="J28" s="2">
        <f t="shared" si="3"/>
        <v>13359986775</v>
      </c>
    </row>
    <row r="29" spans="1:10">
      <c r="A29" s="120">
        <f t="shared" si="2"/>
        <v>26</v>
      </c>
      <c r="B29" s="15" t="s">
        <v>1005</v>
      </c>
      <c r="C29" s="141">
        <v>147377</v>
      </c>
      <c r="D29" s="142">
        <v>141790</v>
      </c>
      <c r="E29" s="34">
        <f t="shared" si="0"/>
        <v>122016.26776693696</v>
      </c>
      <c r="F29" s="128">
        <f t="shared" si="1"/>
        <v>2123631635</v>
      </c>
      <c r="G29" s="38">
        <v>83737</v>
      </c>
      <c r="H29" s="23">
        <v>10217276214</v>
      </c>
      <c r="J29" s="2">
        <f t="shared" si="3"/>
        <v>12340907849</v>
      </c>
    </row>
    <row r="30" spans="1:10">
      <c r="A30" s="120">
        <f t="shared" si="2"/>
        <v>27</v>
      </c>
      <c r="B30" s="15" t="s">
        <v>1006</v>
      </c>
      <c r="C30" s="141">
        <v>7259149</v>
      </c>
      <c r="D30" s="142">
        <v>7227309</v>
      </c>
      <c r="E30" s="34">
        <f t="shared" si="0"/>
        <v>6195200.9609929081</v>
      </c>
      <c r="F30" s="128">
        <f t="shared" si="1"/>
        <v>2100233428.9999993</v>
      </c>
      <c r="G30" s="38">
        <v>1974</v>
      </c>
      <c r="H30" s="23">
        <v>12229326697</v>
      </c>
      <c r="J30" s="2">
        <f t="shared" si="3"/>
        <v>14329560126</v>
      </c>
    </row>
    <row r="31" spans="1:10">
      <c r="A31" s="120">
        <f t="shared" si="2"/>
        <v>28</v>
      </c>
      <c r="B31" s="15" t="s">
        <v>1007</v>
      </c>
      <c r="C31" s="141">
        <v>2222734</v>
      </c>
      <c r="D31" s="142">
        <v>2226000</v>
      </c>
      <c r="E31" s="34">
        <f t="shared" si="0"/>
        <v>1886628</v>
      </c>
      <c r="F31" s="128">
        <f t="shared" si="1"/>
        <v>2084193306</v>
      </c>
      <c r="G31" s="38">
        <v>6201</v>
      </c>
      <c r="H31" s="23">
        <v>11698980228</v>
      </c>
      <c r="J31" s="2">
        <f t="shared" si="3"/>
        <v>13783173534</v>
      </c>
    </row>
    <row r="32" spans="1:10">
      <c r="A32" s="120">
        <f t="shared" si="2"/>
        <v>29</v>
      </c>
      <c r="B32" s="15" t="s">
        <v>1008</v>
      </c>
      <c r="C32" s="141">
        <v>1300244</v>
      </c>
      <c r="D32" s="142">
        <v>1412698</v>
      </c>
      <c r="E32" s="34">
        <f t="shared" si="0"/>
        <v>1192098.1000893656</v>
      </c>
      <c r="F32" s="128">
        <f t="shared" si="1"/>
        <v>1815228929.9999981</v>
      </c>
      <c r="G32" s="38">
        <v>16785</v>
      </c>
      <c r="H32" s="23">
        <v>20009366610</v>
      </c>
      <c r="J32" s="2">
        <f t="shared" si="3"/>
        <v>21824595540</v>
      </c>
    </row>
    <row r="33" spans="1:11">
      <c r="A33" s="120">
        <f t="shared" si="2"/>
        <v>30</v>
      </c>
      <c r="B33" s="15" t="s">
        <v>1009</v>
      </c>
      <c r="C33" s="141">
        <v>597749</v>
      </c>
      <c r="D33" s="142">
        <v>535218</v>
      </c>
      <c r="E33" s="34">
        <f t="shared" si="0"/>
        <v>559673.34033898311</v>
      </c>
      <c r="F33" s="128">
        <f t="shared" si="1"/>
        <v>1741009537.9999974</v>
      </c>
      <c r="G33" s="38">
        <v>45725</v>
      </c>
      <c r="H33" s="23">
        <v>25591063487</v>
      </c>
      <c r="J33" s="2">
        <f t="shared" si="3"/>
        <v>27332073025</v>
      </c>
    </row>
    <row r="34" spans="1:11">
      <c r="A34" s="120">
        <f t="shared" si="2"/>
        <v>31</v>
      </c>
      <c r="B34" s="15" t="s">
        <v>1010</v>
      </c>
      <c r="C34" s="141">
        <v>260049</v>
      </c>
      <c r="D34" s="142">
        <v>282540</v>
      </c>
      <c r="E34" s="34">
        <f t="shared" si="0"/>
        <v>237723.65611269063</v>
      </c>
      <c r="F34" s="128">
        <f t="shared" si="1"/>
        <v>1382028087.9999993</v>
      </c>
      <c r="G34" s="38">
        <v>61904</v>
      </c>
      <c r="H34" s="23">
        <v>14716045208</v>
      </c>
      <c r="J34" s="2">
        <f t="shared" si="3"/>
        <v>16098073296</v>
      </c>
    </row>
    <row r="35" spans="1:11">
      <c r="A35" s="120">
        <f t="shared" si="2"/>
        <v>32</v>
      </c>
      <c r="B35" s="15" t="s">
        <v>1011</v>
      </c>
      <c r="C35" s="141">
        <v>2244825</v>
      </c>
      <c r="D35" s="142">
        <v>2254117</v>
      </c>
      <c r="E35" s="34">
        <f t="shared" si="0"/>
        <v>1916752</v>
      </c>
      <c r="F35" s="128">
        <f t="shared" si="1"/>
        <v>1157441544</v>
      </c>
      <c r="G35" s="38">
        <v>3528</v>
      </c>
      <c r="H35" s="23">
        <v>6762301056</v>
      </c>
      <c r="J35" s="2">
        <f t="shared" si="3"/>
        <v>7919742600</v>
      </c>
    </row>
    <row r="36" spans="1:11">
      <c r="A36" s="120">
        <f t="shared" si="2"/>
        <v>33</v>
      </c>
      <c r="B36" s="15" t="s">
        <v>1012</v>
      </c>
      <c r="C36" s="141">
        <v>170006</v>
      </c>
      <c r="D36" s="142">
        <v>171529</v>
      </c>
      <c r="E36" s="34">
        <f t="shared" si="0"/>
        <v>148788.1142327619</v>
      </c>
      <c r="F36" s="128">
        <f t="shared" si="1"/>
        <v>1007467651.9999994</v>
      </c>
      <c r="G36" s="38">
        <v>47482</v>
      </c>
      <c r="H36" s="23">
        <v>7064757240</v>
      </c>
      <c r="J36" s="2">
        <f t="shared" si="3"/>
        <v>8072224892</v>
      </c>
    </row>
    <row r="37" spans="1:11" ht="13.5" thickBot="1">
      <c r="A37" s="134"/>
      <c r="B37" s="10"/>
      <c r="C37" s="135"/>
      <c r="D37" s="10"/>
      <c r="E37" s="140" t="s">
        <v>1013</v>
      </c>
      <c r="F37" s="143">
        <f>SUM(F4:F36)</f>
        <v>237770338685</v>
      </c>
      <c r="G37" s="11">
        <f>SUM(G4:G36)</f>
        <v>1641252</v>
      </c>
      <c r="H37" s="26">
        <f>SUM(H4:H36)</f>
        <v>823884919521</v>
      </c>
      <c r="J37" s="2">
        <f>SUM(J4:J36)</f>
        <v>1061655258206</v>
      </c>
    </row>
    <row r="38" spans="1:11">
      <c r="A38" s="129" t="s">
        <v>984</v>
      </c>
      <c r="B38" s="10"/>
      <c r="C38" s="135"/>
      <c r="D38" s="10"/>
      <c r="E38" s="10"/>
      <c r="F38" s="10"/>
      <c r="G38" s="10"/>
      <c r="H38" s="136"/>
    </row>
    <row r="39" spans="1:11">
      <c r="A39" s="130" t="s">
        <v>982</v>
      </c>
      <c r="B39" s="10"/>
      <c r="C39" s="135"/>
      <c r="D39" s="10"/>
      <c r="E39" s="10"/>
      <c r="F39" s="10"/>
      <c r="G39" s="10"/>
      <c r="H39" s="136"/>
    </row>
    <row r="40" spans="1:11">
      <c r="A40" s="129" t="s">
        <v>978</v>
      </c>
      <c r="B40" s="10"/>
      <c r="C40" s="135"/>
      <c r="D40" s="10"/>
      <c r="E40" s="10"/>
      <c r="F40" s="10"/>
      <c r="G40" s="10"/>
      <c r="H40" s="136"/>
    </row>
    <row r="41" spans="1:11" ht="13.5" thickBot="1">
      <c r="A41" s="131" t="s">
        <v>1015</v>
      </c>
      <c r="B41" s="29"/>
      <c r="C41" s="137"/>
      <c r="D41" s="29"/>
      <c r="E41" s="29"/>
      <c r="F41" s="29"/>
      <c r="G41" s="29"/>
      <c r="H41" s="138"/>
    </row>
    <row r="42" spans="1:11">
      <c r="D42" s="77"/>
      <c r="E42" s="118"/>
      <c r="F42" s="119"/>
      <c r="G42" s="2"/>
      <c r="H42" s="2"/>
    </row>
    <row r="43" spans="1:11">
      <c r="D43" s="77"/>
      <c r="E43" s="118"/>
      <c r="F43" s="119"/>
      <c r="G43" s="2"/>
      <c r="H43" s="2"/>
    </row>
    <row r="44" spans="1:11" ht="13.5" thickBot="1"/>
    <row r="45" spans="1:11" ht="18">
      <c r="A45" s="144" t="s">
        <v>981</v>
      </c>
      <c r="B45" s="145"/>
      <c r="C45" s="145"/>
      <c r="D45" s="145"/>
      <c r="E45" s="145"/>
      <c r="F45" s="145"/>
      <c r="G45" s="145"/>
      <c r="H45" s="146"/>
    </row>
    <row r="46" spans="1:11" ht="16.5" thickBot="1">
      <c r="A46" s="150" t="s">
        <v>345</v>
      </c>
      <c r="B46" s="151"/>
      <c r="C46" s="151"/>
      <c r="D46" s="151"/>
      <c r="E46" s="151"/>
      <c r="F46" s="151"/>
      <c r="G46" s="151"/>
      <c r="H46" s="152"/>
    </row>
    <row r="47" spans="1:11">
      <c r="A47" s="132" t="s">
        <v>222</v>
      </c>
      <c r="B47" s="15" t="s">
        <v>970</v>
      </c>
      <c r="C47" s="121" t="s">
        <v>971</v>
      </c>
      <c r="D47" s="122" t="s">
        <v>972</v>
      </c>
      <c r="E47" s="125" t="s">
        <v>973</v>
      </c>
      <c r="F47" s="127" t="s">
        <v>979</v>
      </c>
      <c r="G47" s="126" t="s">
        <v>974</v>
      </c>
      <c r="H47" s="133" t="s">
        <v>975</v>
      </c>
    </row>
    <row r="48" spans="1:11">
      <c r="A48" s="120">
        <v>1</v>
      </c>
      <c r="B48" s="15" t="s">
        <v>965</v>
      </c>
      <c r="C48" s="123">
        <v>997202</v>
      </c>
      <c r="D48" s="124">
        <v>903436</v>
      </c>
      <c r="E48" s="34">
        <f>H48/G48</f>
        <v>760200.42468280566</v>
      </c>
      <c r="F48" s="128">
        <f>(C48-E48)*G48</f>
        <v>31474994209.999992</v>
      </c>
      <c r="G48" s="38">
        <v>132805</v>
      </c>
      <c r="H48" s="23">
        <v>100958417400</v>
      </c>
      <c r="K48" s="2">
        <f>27264+5126+7511</f>
        <v>39901</v>
      </c>
    </row>
    <row r="49" spans="1:11">
      <c r="A49" s="120">
        <f>A48+1</f>
        <v>2</v>
      </c>
      <c r="B49" s="15" t="s">
        <v>966</v>
      </c>
      <c r="C49" s="123">
        <v>3870396</v>
      </c>
      <c r="D49" s="124">
        <v>3442789</v>
      </c>
      <c r="E49" s="34">
        <f>H49/G49</f>
        <v>2871982.0553477113</v>
      </c>
      <c r="F49" s="128">
        <f>(C49-E49)*G49</f>
        <v>27220757787</v>
      </c>
      <c r="G49" s="38">
        <v>27264</v>
      </c>
      <c r="H49" s="23">
        <v>78301718757</v>
      </c>
      <c r="K49" s="2">
        <f>78301718757+15517921655+22807502543</f>
        <v>116627142955</v>
      </c>
    </row>
    <row r="50" spans="1:11">
      <c r="A50" s="120">
        <f t="shared" ref="A50:A52" si="4">A49+1</f>
        <v>3</v>
      </c>
      <c r="B50" s="15" t="s">
        <v>967</v>
      </c>
      <c r="C50" s="123">
        <v>2847471</v>
      </c>
      <c r="D50" s="124">
        <v>2682295</v>
      </c>
      <c r="E50" s="34">
        <f>H50/G50</f>
        <v>2051759.7590648856</v>
      </c>
      <c r="F50" s="128">
        <f>(C50-E50)*G50</f>
        <v>26684972175.999996</v>
      </c>
      <c r="G50" s="38">
        <v>33536</v>
      </c>
      <c r="H50" s="23">
        <v>68807815280</v>
      </c>
      <c r="K50" s="2">
        <f>K48*C49</f>
        <v>154432670796</v>
      </c>
    </row>
    <row r="51" spans="1:11">
      <c r="A51" s="120">
        <f t="shared" si="4"/>
        <v>4</v>
      </c>
      <c r="B51" s="15" t="s">
        <v>968</v>
      </c>
      <c r="C51" s="123">
        <v>4918989</v>
      </c>
      <c r="D51" s="124">
        <v>4693285</v>
      </c>
      <c r="E51" s="34">
        <f>H51/G51</f>
        <v>3905484.8257449772</v>
      </c>
      <c r="F51" s="128">
        <f>(C51-E51)*G51</f>
        <v>22549454373</v>
      </c>
      <c r="G51" s="38">
        <v>22249</v>
      </c>
      <c r="H51" s="23">
        <v>86893131888</v>
      </c>
      <c r="K51" s="2">
        <f>K50-K49</f>
        <v>37805527841</v>
      </c>
    </row>
    <row r="52" spans="1:11">
      <c r="A52" s="120">
        <f t="shared" si="4"/>
        <v>5</v>
      </c>
      <c r="B52" s="15" t="s">
        <v>969</v>
      </c>
      <c r="C52" s="123">
        <v>1018191</v>
      </c>
      <c r="D52" s="124">
        <v>970038</v>
      </c>
      <c r="E52" s="34">
        <f>H52/G52</f>
        <v>846614.95009273954</v>
      </c>
      <c r="F52" s="128">
        <f>(C52-E52)*G52</f>
        <v>8972912682</v>
      </c>
      <c r="G52" s="38">
        <v>52297</v>
      </c>
      <c r="H52" s="23">
        <v>44275422045</v>
      </c>
    </row>
    <row r="53" spans="1:11" ht="13.5" thickBot="1">
      <c r="A53" s="134"/>
      <c r="B53" s="10"/>
      <c r="C53" s="135"/>
      <c r="D53" s="10"/>
      <c r="E53" s="140" t="s">
        <v>980</v>
      </c>
      <c r="F53" s="139">
        <f>SUM(F48:F52)</f>
        <v>116903091227.99998</v>
      </c>
      <c r="G53" s="10"/>
      <c r="H53" s="136"/>
    </row>
    <row r="54" spans="1:11">
      <c r="A54" s="129" t="s">
        <v>977</v>
      </c>
      <c r="B54" s="10"/>
      <c r="C54" s="135"/>
      <c r="D54" s="10"/>
      <c r="E54" s="10"/>
      <c r="F54" s="10"/>
      <c r="G54" s="10"/>
      <c r="H54" s="136"/>
    </row>
    <row r="55" spans="1:11">
      <c r="A55" s="130" t="s">
        <v>982</v>
      </c>
      <c r="B55" s="10"/>
      <c r="C55" s="135"/>
      <c r="D55" s="10"/>
      <c r="E55" s="10"/>
      <c r="F55" s="10"/>
      <c r="G55" s="10"/>
      <c r="H55" s="136"/>
    </row>
    <row r="56" spans="1:11">
      <c r="A56" s="129" t="s">
        <v>978</v>
      </c>
      <c r="B56" s="10"/>
      <c r="C56" s="135"/>
      <c r="D56" s="10"/>
      <c r="E56" s="10"/>
      <c r="F56" s="10"/>
      <c r="G56" s="10"/>
      <c r="H56" s="136"/>
    </row>
    <row r="57" spans="1:11" ht="13.5" thickBot="1">
      <c r="A57" s="131" t="s">
        <v>983</v>
      </c>
      <c r="B57" s="29"/>
      <c r="C57" s="137"/>
      <c r="D57" s="29"/>
      <c r="E57" s="29"/>
      <c r="F57" s="29"/>
      <c r="G57" s="29"/>
      <c r="H57" s="138"/>
    </row>
  </sheetData>
  <sortState ref="A4:H36">
    <sortCondition descending="1" ref="F4:F36"/>
  </sortState>
  <mergeCells count="4">
    <mergeCell ref="A45:H45"/>
    <mergeCell ref="A46:H46"/>
    <mergeCell ref="A1:H1"/>
    <mergeCell ref="A2:H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1"/>
  <sheetViews>
    <sheetView workbookViewId="0">
      <selection activeCell="D2" sqref="D2:G2"/>
    </sheetView>
  </sheetViews>
  <sheetFormatPr baseColWidth="10" defaultRowHeight="12.75"/>
  <cols>
    <col min="1" max="1" width="3.7109375" style="1" customWidth="1"/>
    <col min="2" max="2" width="106.5703125" style="1" customWidth="1"/>
    <col min="3" max="4" width="11.42578125" style="2"/>
    <col min="5" max="5" width="12.7109375" style="4" customWidth="1"/>
    <col min="6" max="6" width="9" style="1" bestFit="1" customWidth="1"/>
    <col min="7" max="7" width="11.7109375" style="2" bestFit="1" customWidth="1"/>
    <col min="8" max="16384" width="11.42578125" style="1"/>
  </cols>
  <sheetData>
    <row r="1" spans="1:7">
      <c r="A1" s="1" t="s">
        <v>222</v>
      </c>
      <c r="B1" s="1" t="s">
        <v>0</v>
      </c>
      <c r="C1" s="3" t="s">
        <v>221</v>
      </c>
      <c r="D1" s="3" t="s">
        <v>223</v>
      </c>
      <c r="E1" s="5" t="s">
        <v>224</v>
      </c>
      <c r="F1" s="6" t="s">
        <v>225</v>
      </c>
      <c r="G1" s="9" t="s">
        <v>226</v>
      </c>
    </row>
    <row r="2" spans="1:7">
      <c r="A2" s="1">
        <v>1</v>
      </c>
      <c r="B2" s="1" t="s">
        <v>130</v>
      </c>
      <c r="C2" s="2">
        <v>23076861</v>
      </c>
      <c r="D2" s="2">
        <f>G2/F2</f>
        <v>23294761</v>
      </c>
      <c r="E2" s="4">
        <f>(C2-D2)*F2</f>
        <v>-60794100</v>
      </c>
      <c r="F2" s="1">
        <v>279</v>
      </c>
      <c r="G2" s="2">
        <v>6499238319</v>
      </c>
    </row>
    <row r="3" spans="1:7">
      <c r="A3" s="1">
        <f>A2+1</f>
        <v>2</v>
      </c>
      <c r="B3" s="1" t="s">
        <v>67</v>
      </c>
      <c r="C3" s="2">
        <v>21049065</v>
      </c>
      <c r="D3" s="2">
        <v>0</v>
      </c>
      <c r="E3" s="4">
        <v>0</v>
      </c>
      <c r="F3" s="1">
        <v>0</v>
      </c>
      <c r="G3" s="2">
        <v>0</v>
      </c>
    </row>
    <row r="4" spans="1:7">
      <c r="A4" s="1">
        <f t="shared" ref="A4:A67" si="0">A3+1</f>
        <v>3</v>
      </c>
      <c r="B4" s="1" t="s">
        <v>81</v>
      </c>
      <c r="C4" s="2">
        <v>16345737</v>
      </c>
      <c r="D4" s="2">
        <f>G4/F4</f>
        <v>18827957</v>
      </c>
      <c r="E4" s="4">
        <f>(C4-D4)*F4</f>
        <v>-399637420</v>
      </c>
      <c r="F4" s="1">
        <v>161</v>
      </c>
      <c r="G4" s="2">
        <v>3031301077</v>
      </c>
    </row>
    <row r="5" spans="1:7">
      <c r="A5" s="1">
        <f t="shared" si="0"/>
        <v>4</v>
      </c>
      <c r="B5" s="1" t="s">
        <v>202</v>
      </c>
      <c r="C5" s="2">
        <v>16331884</v>
      </c>
      <c r="D5" s="2">
        <f t="shared" ref="D5:D22" si="1">G5/F5</f>
        <v>28867453.632450331</v>
      </c>
      <c r="E5" s="4">
        <f t="shared" ref="E5:E23" si="2">(C5-D5)*F5</f>
        <v>-3785742029</v>
      </c>
      <c r="F5" s="1">
        <v>302</v>
      </c>
      <c r="G5" s="2">
        <v>8717970997</v>
      </c>
    </row>
    <row r="6" spans="1:7">
      <c r="A6" s="1">
        <f t="shared" si="0"/>
        <v>5</v>
      </c>
      <c r="B6" s="1" t="s">
        <v>44</v>
      </c>
      <c r="C6" s="2">
        <v>12942812</v>
      </c>
      <c r="D6" s="2">
        <v>0</v>
      </c>
      <c r="E6" s="4">
        <v>0</v>
      </c>
      <c r="F6" s="1">
        <v>0</v>
      </c>
      <c r="G6" s="2">
        <v>0</v>
      </c>
    </row>
    <row r="7" spans="1:7">
      <c r="A7" s="1">
        <f t="shared" si="0"/>
        <v>6</v>
      </c>
      <c r="B7" s="1" t="s">
        <v>158</v>
      </c>
      <c r="C7" s="2">
        <v>12809555</v>
      </c>
      <c r="D7" s="2">
        <f t="shared" si="1"/>
        <v>15141408</v>
      </c>
      <c r="E7" s="4">
        <f t="shared" si="2"/>
        <v>-2781900629</v>
      </c>
      <c r="F7" s="2">
        <v>1193</v>
      </c>
      <c r="G7" s="2">
        <v>18063699744</v>
      </c>
    </row>
    <row r="8" spans="1:7">
      <c r="A8" s="1">
        <f t="shared" si="0"/>
        <v>7</v>
      </c>
      <c r="B8" s="1" t="s">
        <v>35</v>
      </c>
      <c r="C8" s="2">
        <v>12013041</v>
      </c>
      <c r="D8" s="2">
        <f t="shared" si="1"/>
        <v>11082425</v>
      </c>
      <c r="E8" s="4">
        <f t="shared" si="2"/>
        <v>245682624</v>
      </c>
      <c r="F8" s="1">
        <v>264</v>
      </c>
      <c r="G8" s="2">
        <v>2925760200</v>
      </c>
    </row>
    <row r="9" spans="1:7">
      <c r="A9" s="1">
        <f t="shared" si="0"/>
        <v>8</v>
      </c>
      <c r="B9" s="1" t="s">
        <v>34</v>
      </c>
      <c r="C9" s="2">
        <v>11357056</v>
      </c>
      <c r="D9" s="2">
        <v>0</v>
      </c>
      <c r="E9" s="4">
        <v>0</v>
      </c>
      <c r="F9" s="1">
        <v>0</v>
      </c>
      <c r="G9" s="2">
        <v>0</v>
      </c>
    </row>
    <row r="10" spans="1:7">
      <c r="A10" s="1">
        <f t="shared" si="0"/>
        <v>9</v>
      </c>
      <c r="B10" s="1" t="s">
        <v>134</v>
      </c>
      <c r="C10" s="2">
        <v>10897145</v>
      </c>
      <c r="D10" s="2">
        <f t="shared" si="1"/>
        <v>12005266.56762295</v>
      </c>
      <c r="E10" s="4">
        <f t="shared" si="2"/>
        <v>-540763324.99999976</v>
      </c>
      <c r="F10" s="1">
        <v>488</v>
      </c>
      <c r="G10" s="2">
        <v>5858570085</v>
      </c>
    </row>
    <row r="11" spans="1:7">
      <c r="A11" s="1">
        <f t="shared" si="0"/>
        <v>10</v>
      </c>
      <c r="B11" s="1" t="s">
        <v>41</v>
      </c>
      <c r="C11" s="2">
        <v>9707109</v>
      </c>
      <c r="D11" s="2">
        <v>0</v>
      </c>
      <c r="E11" s="4">
        <f t="shared" si="2"/>
        <v>0</v>
      </c>
      <c r="F11" s="1">
        <v>0</v>
      </c>
      <c r="G11" s="2">
        <v>0</v>
      </c>
    </row>
    <row r="12" spans="1:7">
      <c r="A12" s="1">
        <f t="shared" si="0"/>
        <v>11</v>
      </c>
      <c r="B12" s="1" t="s">
        <v>14</v>
      </c>
      <c r="C12" s="2">
        <v>8943583</v>
      </c>
      <c r="D12" s="2">
        <v>0</v>
      </c>
      <c r="E12" s="4">
        <f t="shared" si="2"/>
        <v>0</v>
      </c>
      <c r="F12" s="1">
        <v>0</v>
      </c>
      <c r="G12" s="2">
        <v>0</v>
      </c>
    </row>
    <row r="13" spans="1:7">
      <c r="A13" s="1">
        <f t="shared" si="0"/>
        <v>12</v>
      </c>
      <c r="B13" s="1" t="s">
        <v>66</v>
      </c>
      <c r="C13" s="2">
        <v>7577663</v>
      </c>
      <c r="D13" s="2">
        <f t="shared" si="1"/>
        <v>7974932</v>
      </c>
      <c r="E13" s="4">
        <f t="shared" si="2"/>
        <v>-8739918</v>
      </c>
      <c r="F13" s="1">
        <v>22</v>
      </c>
      <c r="G13" s="2">
        <v>175448504</v>
      </c>
    </row>
    <row r="14" spans="1:7">
      <c r="A14" s="1">
        <f t="shared" si="0"/>
        <v>13</v>
      </c>
      <c r="B14" s="1" t="s">
        <v>83</v>
      </c>
      <c r="C14" s="2">
        <v>7138697</v>
      </c>
      <c r="D14" s="2">
        <v>0</v>
      </c>
      <c r="E14" s="4">
        <f t="shared" si="2"/>
        <v>0</v>
      </c>
      <c r="F14" s="1">
        <v>0</v>
      </c>
      <c r="G14" s="2">
        <v>0</v>
      </c>
    </row>
    <row r="15" spans="1:7">
      <c r="A15" s="1">
        <f t="shared" si="0"/>
        <v>14</v>
      </c>
      <c r="B15" s="1" t="s">
        <v>84</v>
      </c>
      <c r="C15" s="2">
        <v>7138697</v>
      </c>
      <c r="D15" s="2">
        <f t="shared" si="1"/>
        <v>7617236</v>
      </c>
      <c r="E15" s="4">
        <f t="shared" si="2"/>
        <v>-137819232</v>
      </c>
      <c r="F15" s="7">
        <f>72*4</f>
        <v>288</v>
      </c>
      <c r="G15" s="8">
        <f>548440992*4</f>
        <v>2193763968</v>
      </c>
    </row>
    <row r="16" spans="1:7">
      <c r="A16" s="1">
        <f t="shared" si="0"/>
        <v>15</v>
      </c>
      <c r="B16" s="1" t="s">
        <v>118</v>
      </c>
      <c r="C16" s="2">
        <v>7027989</v>
      </c>
      <c r="D16" s="2">
        <f t="shared" si="1"/>
        <v>13496312.356014581</v>
      </c>
      <c r="E16" s="4">
        <f t="shared" si="2"/>
        <v>-5323430122.000001</v>
      </c>
      <c r="F16" s="1">
        <v>823</v>
      </c>
      <c r="G16" s="2">
        <v>11107465069</v>
      </c>
    </row>
    <row r="17" spans="1:7">
      <c r="A17" s="1">
        <f t="shared" si="0"/>
        <v>16</v>
      </c>
      <c r="B17" s="1" t="s">
        <v>7</v>
      </c>
      <c r="C17" s="2">
        <v>6883976</v>
      </c>
      <c r="D17" s="2">
        <f t="shared" si="1"/>
        <v>7154572.0940605504</v>
      </c>
      <c r="E17" s="4">
        <f t="shared" si="2"/>
        <v>-1170869299.0000017</v>
      </c>
      <c r="F17" s="2">
        <v>4327</v>
      </c>
      <c r="G17" s="2">
        <v>30957833451</v>
      </c>
    </row>
    <row r="18" spans="1:7">
      <c r="A18" s="1">
        <f t="shared" si="0"/>
        <v>17</v>
      </c>
      <c r="B18" s="1" t="s">
        <v>137</v>
      </c>
      <c r="C18" s="2">
        <v>6692472</v>
      </c>
      <c r="D18" s="2">
        <f t="shared" si="1"/>
        <v>19350242</v>
      </c>
      <c r="E18" s="4">
        <f t="shared" si="2"/>
        <v>-455679720</v>
      </c>
      <c r="F18" s="1">
        <v>36</v>
      </c>
      <c r="G18" s="2">
        <v>696608712</v>
      </c>
    </row>
    <row r="19" spans="1:7">
      <c r="A19" s="1">
        <f t="shared" si="0"/>
        <v>18</v>
      </c>
      <c r="B19" s="1" t="s">
        <v>38</v>
      </c>
      <c r="C19" s="2">
        <v>6471406</v>
      </c>
      <c r="D19" s="2">
        <v>0</v>
      </c>
      <c r="E19" s="4">
        <f t="shared" si="2"/>
        <v>0</v>
      </c>
      <c r="F19" s="1">
        <v>0</v>
      </c>
      <c r="G19" s="2">
        <v>0</v>
      </c>
    </row>
    <row r="20" spans="1:7">
      <c r="A20" s="1">
        <f t="shared" si="0"/>
        <v>19</v>
      </c>
      <c r="B20" s="1" t="s">
        <v>43</v>
      </c>
      <c r="C20" s="2">
        <v>6471406</v>
      </c>
      <c r="D20" s="2">
        <f t="shared" si="1"/>
        <v>6888000</v>
      </c>
      <c r="E20" s="4">
        <f t="shared" si="2"/>
        <v>-68321416</v>
      </c>
      <c r="F20" s="7">
        <f>41*4</f>
        <v>164</v>
      </c>
      <c r="G20" s="8">
        <f>282408000*4</f>
        <v>1129632000</v>
      </c>
    </row>
    <row r="21" spans="1:7">
      <c r="A21" s="1">
        <f t="shared" si="0"/>
        <v>20</v>
      </c>
      <c r="B21" s="1" t="s">
        <v>20</v>
      </c>
      <c r="C21" s="2">
        <v>5366150</v>
      </c>
      <c r="D21" s="2">
        <v>0</v>
      </c>
      <c r="E21" s="4">
        <f t="shared" si="2"/>
        <v>0</v>
      </c>
      <c r="F21" s="1">
        <v>0</v>
      </c>
      <c r="G21" s="2">
        <v>0</v>
      </c>
    </row>
    <row r="22" spans="1:7">
      <c r="A22" s="1">
        <f t="shared" si="0"/>
        <v>21</v>
      </c>
      <c r="B22" s="1" t="s">
        <v>68</v>
      </c>
      <c r="C22" s="2">
        <v>5169749</v>
      </c>
      <c r="D22" s="2">
        <f t="shared" si="1"/>
        <v>5514724.9709302327</v>
      </c>
      <c r="E22" s="4">
        <f t="shared" si="2"/>
        <v>-534022803.00000018</v>
      </c>
      <c r="F22" s="2">
        <v>1548</v>
      </c>
      <c r="G22" s="2">
        <v>8536794255</v>
      </c>
    </row>
    <row r="23" spans="1:7">
      <c r="A23" s="1">
        <f t="shared" si="0"/>
        <v>22</v>
      </c>
      <c r="B23" s="1" t="s">
        <v>69</v>
      </c>
      <c r="C23" s="2">
        <v>5169749</v>
      </c>
      <c r="D23" s="2">
        <v>0</v>
      </c>
      <c r="E23" s="4">
        <f t="shared" si="2"/>
        <v>0</v>
      </c>
      <c r="F23" s="1">
        <v>0</v>
      </c>
      <c r="G23" s="2">
        <v>0</v>
      </c>
    </row>
    <row r="24" spans="1:7">
      <c r="A24" s="1">
        <f t="shared" si="0"/>
        <v>23</v>
      </c>
      <c r="B24" s="1" t="s">
        <v>45</v>
      </c>
      <c r="C24" s="2">
        <v>5079891</v>
      </c>
      <c r="D24" s="2">
        <f t="shared" ref="D24:D87" si="3">G24/F24</f>
        <v>5687354.4772727275</v>
      </c>
      <c r="E24" s="4">
        <f t="shared" ref="E24:E87" si="4">(C24-D24)*F24</f>
        <v>-694938218.00000024</v>
      </c>
      <c r="F24" s="2">
        <v>1144</v>
      </c>
      <c r="G24" s="2">
        <v>6506333522</v>
      </c>
    </row>
    <row r="25" spans="1:7">
      <c r="A25" s="1">
        <f t="shared" si="0"/>
        <v>24</v>
      </c>
      <c r="B25" s="1" t="s">
        <v>40</v>
      </c>
      <c r="C25" s="2">
        <v>4853555</v>
      </c>
      <c r="D25" s="2">
        <f t="shared" si="3"/>
        <v>6888000</v>
      </c>
      <c r="E25" s="4">
        <f t="shared" si="4"/>
        <v>-65102240</v>
      </c>
      <c r="F25" s="7">
        <f>8*4</f>
        <v>32</v>
      </c>
      <c r="G25" s="8">
        <f>55104000*4</f>
        <v>220416000</v>
      </c>
    </row>
    <row r="26" spans="1:7">
      <c r="A26" s="1">
        <f t="shared" si="0"/>
        <v>25</v>
      </c>
      <c r="B26" s="1" t="s">
        <v>219</v>
      </c>
      <c r="C26" s="2">
        <v>4836802</v>
      </c>
      <c r="D26" s="2">
        <v>0</v>
      </c>
      <c r="E26" s="4">
        <f t="shared" si="4"/>
        <v>0</v>
      </c>
    </row>
    <row r="27" spans="1:7">
      <c r="A27" s="1">
        <f t="shared" si="0"/>
        <v>26</v>
      </c>
      <c r="B27" s="1" t="s">
        <v>136</v>
      </c>
      <c r="C27" s="2">
        <v>4780337</v>
      </c>
      <c r="D27" s="2">
        <f t="shared" si="3"/>
        <v>11368044</v>
      </c>
      <c r="E27" s="4">
        <f t="shared" si="4"/>
        <v>-118578726</v>
      </c>
      <c r="F27" s="1">
        <v>18</v>
      </c>
      <c r="G27" s="2">
        <v>204624792</v>
      </c>
    </row>
    <row r="28" spans="1:7">
      <c r="A28" s="1">
        <f t="shared" si="0"/>
        <v>27</v>
      </c>
      <c r="B28" s="1" t="s">
        <v>64</v>
      </c>
      <c r="C28" s="2">
        <v>4209813</v>
      </c>
      <c r="D28" s="2">
        <v>0</v>
      </c>
      <c r="E28" s="4">
        <f t="shared" si="4"/>
        <v>0</v>
      </c>
    </row>
    <row r="29" spans="1:7">
      <c r="A29" s="1">
        <f t="shared" si="0"/>
        <v>28</v>
      </c>
      <c r="B29" s="1" t="s">
        <v>65</v>
      </c>
      <c r="C29" s="2">
        <v>4209813</v>
      </c>
      <c r="D29" s="2">
        <v>0</v>
      </c>
      <c r="E29" s="4">
        <f t="shared" si="4"/>
        <v>0</v>
      </c>
    </row>
    <row r="30" spans="1:7">
      <c r="A30" s="1">
        <f t="shared" si="0"/>
        <v>29</v>
      </c>
      <c r="B30" s="1" t="s">
        <v>63</v>
      </c>
      <c r="C30" s="2">
        <v>4041420</v>
      </c>
      <c r="D30" s="2">
        <v>0</v>
      </c>
      <c r="E30" s="4">
        <f t="shared" si="4"/>
        <v>0</v>
      </c>
    </row>
    <row r="31" spans="1:7">
      <c r="A31" s="1">
        <f t="shared" si="0"/>
        <v>30</v>
      </c>
      <c r="B31" s="1" t="s">
        <v>55</v>
      </c>
      <c r="C31" s="2">
        <v>3788832</v>
      </c>
      <c r="D31" s="2">
        <v>0</v>
      </c>
      <c r="E31" s="4">
        <f t="shared" si="4"/>
        <v>0</v>
      </c>
    </row>
    <row r="32" spans="1:7">
      <c r="A32" s="1">
        <f t="shared" si="0"/>
        <v>31</v>
      </c>
      <c r="B32" s="1" t="s">
        <v>62</v>
      </c>
      <c r="C32" s="2">
        <v>3788832</v>
      </c>
      <c r="D32" s="2">
        <v>0</v>
      </c>
      <c r="E32" s="4">
        <f t="shared" si="4"/>
        <v>0</v>
      </c>
    </row>
    <row r="33" spans="1:7">
      <c r="A33" s="1">
        <f t="shared" si="0"/>
        <v>32</v>
      </c>
      <c r="B33" s="1" t="s">
        <v>61</v>
      </c>
      <c r="C33" s="2">
        <v>3536243</v>
      </c>
      <c r="D33" s="2">
        <v>0</v>
      </c>
      <c r="E33" s="4">
        <f t="shared" si="4"/>
        <v>0</v>
      </c>
    </row>
    <row r="34" spans="1:7">
      <c r="A34" s="1">
        <f t="shared" si="0"/>
        <v>33</v>
      </c>
      <c r="B34" s="1" t="s">
        <v>25</v>
      </c>
      <c r="C34" s="2">
        <v>3497176</v>
      </c>
      <c r="D34" s="2">
        <f t="shared" si="3"/>
        <v>4092388</v>
      </c>
      <c r="E34" s="4">
        <f t="shared" si="4"/>
        <v>-310105452</v>
      </c>
      <c r="F34" s="1">
        <v>521</v>
      </c>
      <c r="G34" s="2">
        <v>2132134148</v>
      </c>
    </row>
    <row r="35" spans="1:7">
      <c r="A35" s="1">
        <f t="shared" si="0"/>
        <v>34</v>
      </c>
      <c r="B35" s="1" t="s">
        <v>26</v>
      </c>
      <c r="C35" s="2">
        <v>3497176</v>
      </c>
      <c r="D35" s="2">
        <v>0</v>
      </c>
      <c r="E35" s="4">
        <f t="shared" si="4"/>
        <v>0</v>
      </c>
    </row>
    <row r="36" spans="1:7">
      <c r="A36" s="1">
        <f t="shared" si="0"/>
        <v>35</v>
      </c>
      <c r="B36" s="1" t="s">
        <v>36</v>
      </c>
      <c r="C36" s="2">
        <v>3235703</v>
      </c>
      <c r="D36" s="2">
        <v>0</v>
      </c>
      <c r="E36" s="4">
        <f t="shared" si="4"/>
        <v>0</v>
      </c>
    </row>
    <row r="37" spans="1:7">
      <c r="A37" s="1">
        <f t="shared" si="0"/>
        <v>36</v>
      </c>
      <c r="B37" s="1" t="s">
        <v>42</v>
      </c>
      <c r="C37" s="2">
        <v>3235703</v>
      </c>
      <c r="D37" s="2">
        <v>0</v>
      </c>
      <c r="E37" s="4">
        <f t="shared" si="4"/>
        <v>0</v>
      </c>
    </row>
    <row r="38" spans="1:7">
      <c r="A38" s="1">
        <f t="shared" si="0"/>
        <v>37</v>
      </c>
      <c r="B38" s="1" t="s">
        <v>82</v>
      </c>
      <c r="C38" s="2">
        <v>3083262</v>
      </c>
      <c r="D38" s="2">
        <f t="shared" si="3"/>
        <v>3519324</v>
      </c>
      <c r="E38" s="4">
        <f t="shared" si="4"/>
        <v>-704676192</v>
      </c>
      <c r="F38" s="2">
        <v>1616</v>
      </c>
      <c r="G38" s="2">
        <v>5687227584</v>
      </c>
    </row>
    <row r="39" spans="1:7">
      <c r="A39" s="1">
        <f t="shared" si="0"/>
        <v>38</v>
      </c>
      <c r="B39" s="1" t="s">
        <v>31</v>
      </c>
      <c r="C39" s="2">
        <v>2823342</v>
      </c>
      <c r="D39" s="2">
        <v>0</v>
      </c>
      <c r="E39" s="4">
        <f t="shared" si="4"/>
        <v>0</v>
      </c>
    </row>
    <row r="40" spans="1:7">
      <c r="A40" s="1">
        <f t="shared" si="0"/>
        <v>39</v>
      </c>
      <c r="B40" s="1" t="s">
        <v>18</v>
      </c>
      <c r="C40" s="2">
        <v>2683075</v>
      </c>
      <c r="D40" s="2">
        <v>0</v>
      </c>
      <c r="E40" s="4">
        <f t="shared" si="4"/>
        <v>0</v>
      </c>
    </row>
    <row r="41" spans="1:7">
      <c r="A41" s="1">
        <f t="shared" si="0"/>
        <v>40</v>
      </c>
      <c r="B41" s="1" t="s">
        <v>49</v>
      </c>
      <c r="C41" s="2">
        <v>2525888</v>
      </c>
      <c r="D41" s="2">
        <v>0</v>
      </c>
      <c r="E41" s="4">
        <f t="shared" si="4"/>
        <v>0</v>
      </c>
    </row>
    <row r="42" spans="1:7">
      <c r="A42" s="1">
        <f t="shared" si="0"/>
        <v>41</v>
      </c>
      <c r="B42" s="1" t="s">
        <v>60</v>
      </c>
      <c r="C42" s="2">
        <v>2525888</v>
      </c>
      <c r="D42" s="2">
        <v>0</v>
      </c>
      <c r="E42" s="4">
        <f t="shared" si="4"/>
        <v>0</v>
      </c>
    </row>
    <row r="43" spans="1:7">
      <c r="A43" s="1">
        <f t="shared" si="0"/>
        <v>42</v>
      </c>
      <c r="B43" s="1" t="s">
        <v>157</v>
      </c>
      <c r="C43" s="2">
        <v>2428469</v>
      </c>
      <c r="D43" s="2">
        <v>0</v>
      </c>
      <c r="E43" s="4">
        <f t="shared" si="4"/>
        <v>0</v>
      </c>
    </row>
    <row r="44" spans="1:7">
      <c r="A44" s="1">
        <f t="shared" si="0"/>
        <v>43</v>
      </c>
      <c r="B44" s="1" t="s">
        <v>39</v>
      </c>
      <c r="C44" s="2">
        <v>2426777</v>
      </c>
      <c r="D44" s="2">
        <v>0</v>
      </c>
      <c r="E44" s="4">
        <f t="shared" si="4"/>
        <v>0</v>
      </c>
    </row>
    <row r="45" spans="1:7">
      <c r="A45" s="1">
        <f t="shared" si="0"/>
        <v>44</v>
      </c>
      <c r="B45" s="1" t="s">
        <v>48</v>
      </c>
      <c r="C45" s="2">
        <v>2357495</v>
      </c>
      <c r="D45" s="2">
        <v>0</v>
      </c>
      <c r="E45" s="4">
        <f t="shared" si="4"/>
        <v>0</v>
      </c>
    </row>
    <row r="46" spans="1:7">
      <c r="A46" s="1">
        <f t="shared" si="0"/>
        <v>45</v>
      </c>
      <c r="B46" s="1" t="s">
        <v>59</v>
      </c>
      <c r="C46" s="2">
        <v>2357495</v>
      </c>
      <c r="D46" s="2">
        <v>0</v>
      </c>
      <c r="E46" s="4">
        <f t="shared" si="4"/>
        <v>0</v>
      </c>
    </row>
    <row r="47" spans="1:7">
      <c r="A47" s="1">
        <f t="shared" si="0"/>
        <v>46</v>
      </c>
      <c r="B47" s="1" t="s">
        <v>13</v>
      </c>
      <c r="C47" s="2">
        <v>2235896</v>
      </c>
      <c r="D47" s="2">
        <f t="shared" si="3"/>
        <v>2534783</v>
      </c>
      <c r="E47" s="4">
        <f t="shared" si="4"/>
        <v>-54995208</v>
      </c>
      <c r="F47" s="7">
        <f>46*4</f>
        <v>184</v>
      </c>
      <c r="G47" s="8">
        <f>116600018*4</f>
        <v>466400072</v>
      </c>
    </row>
    <row r="48" spans="1:7">
      <c r="A48" s="1">
        <f t="shared" si="0"/>
        <v>47</v>
      </c>
      <c r="B48" s="1" t="s">
        <v>58</v>
      </c>
      <c r="C48" s="2">
        <v>2104906</v>
      </c>
      <c r="D48" s="2">
        <v>0</v>
      </c>
      <c r="E48" s="4">
        <f t="shared" si="4"/>
        <v>0</v>
      </c>
    </row>
    <row r="49" spans="1:7">
      <c r="A49" s="1">
        <f t="shared" si="0"/>
        <v>48</v>
      </c>
      <c r="B49" s="1" t="s">
        <v>109</v>
      </c>
      <c r="C49" s="2">
        <v>1924041</v>
      </c>
      <c r="D49" s="2">
        <f t="shared" si="3"/>
        <v>2081146.0666392432</v>
      </c>
      <c r="E49" s="4">
        <f t="shared" si="4"/>
        <v>-1145767251.0000005</v>
      </c>
      <c r="F49" s="2">
        <v>7293</v>
      </c>
      <c r="G49" s="2">
        <v>15177798264</v>
      </c>
    </row>
    <row r="50" spans="1:7">
      <c r="A50" s="1">
        <f t="shared" si="0"/>
        <v>49</v>
      </c>
      <c r="B50" s="1" t="s">
        <v>16</v>
      </c>
      <c r="C50" s="2">
        <v>1788717</v>
      </c>
      <c r="D50" s="2">
        <v>0</v>
      </c>
      <c r="E50" s="4">
        <f t="shared" si="4"/>
        <v>0</v>
      </c>
    </row>
    <row r="51" spans="1:7">
      <c r="A51" s="1">
        <f t="shared" si="0"/>
        <v>50</v>
      </c>
      <c r="B51" s="1" t="s">
        <v>23</v>
      </c>
      <c r="C51" s="2">
        <v>1748588</v>
      </c>
      <c r="D51" s="2">
        <f t="shared" si="3"/>
        <v>4123791</v>
      </c>
      <c r="E51" s="4">
        <f t="shared" si="4"/>
        <v>-444162961</v>
      </c>
      <c r="F51" s="1">
        <v>187</v>
      </c>
      <c r="G51" s="2">
        <v>771148917</v>
      </c>
    </row>
    <row r="52" spans="1:7">
      <c r="A52" s="1">
        <f t="shared" si="0"/>
        <v>51</v>
      </c>
      <c r="B52" s="1" t="s">
        <v>24</v>
      </c>
      <c r="C52" s="2">
        <v>1748588</v>
      </c>
      <c r="D52" s="2">
        <v>0</v>
      </c>
      <c r="E52" s="4">
        <f t="shared" si="4"/>
        <v>0</v>
      </c>
    </row>
    <row r="53" spans="1:7">
      <c r="A53" s="1">
        <f t="shared" si="0"/>
        <v>52</v>
      </c>
      <c r="B53" s="1" t="s">
        <v>57</v>
      </c>
      <c r="C53" s="2">
        <v>1683925</v>
      </c>
      <c r="D53" s="2">
        <v>0</v>
      </c>
      <c r="E53" s="4">
        <f t="shared" si="4"/>
        <v>0</v>
      </c>
    </row>
    <row r="54" spans="1:7">
      <c r="A54" s="1">
        <f t="shared" si="0"/>
        <v>53</v>
      </c>
      <c r="B54" s="1" t="s">
        <v>37</v>
      </c>
      <c r="C54" s="2">
        <v>1617852</v>
      </c>
      <c r="D54" s="2">
        <f t="shared" si="3"/>
        <v>6888000</v>
      </c>
      <c r="E54" s="4">
        <f t="shared" si="4"/>
        <v>-52701480</v>
      </c>
      <c r="F54" s="1">
        <v>10</v>
      </c>
      <c r="G54" s="2">
        <v>68880000</v>
      </c>
    </row>
    <row r="55" spans="1:7">
      <c r="A55" s="1">
        <f t="shared" si="0"/>
        <v>54</v>
      </c>
      <c r="B55" s="1" t="s">
        <v>129</v>
      </c>
      <c r="C55" s="2">
        <v>1585887</v>
      </c>
      <c r="D55" s="2">
        <v>0</v>
      </c>
      <c r="E55" s="4">
        <f t="shared" si="4"/>
        <v>0</v>
      </c>
    </row>
    <row r="56" spans="1:7">
      <c r="A56" s="1">
        <f t="shared" si="0"/>
        <v>55</v>
      </c>
      <c r="B56" s="1" t="s">
        <v>78</v>
      </c>
      <c r="C56" s="2">
        <v>1534703</v>
      </c>
      <c r="D56" s="2">
        <v>0</v>
      </c>
      <c r="E56" s="4">
        <f t="shared" si="4"/>
        <v>0</v>
      </c>
    </row>
    <row r="57" spans="1:7">
      <c r="A57" s="1">
        <f t="shared" si="0"/>
        <v>56</v>
      </c>
      <c r="B57" s="1" t="s">
        <v>12</v>
      </c>
      <c r="C57" s="2">
        <v>1430973</v>
      </c>
      <c r="D57" s="2">
        <v>0</v>
      </c>
      <c r="E57" s="4">
        <f t="shared" si="4"/>
        <v>0</v>
      </c>
    </row>
    <row r="58" spans="1:7">
      <c r="A58" s="1">
        <f t="shared" si="0"/>
        <v>57</v>
      </c>
      <c r="B58" s="1" t="s">
        <v>19</v>
      </c>
      <c r="C58" s="2">
        <v>1341537</v>
      </c>
      <c r="D58" s="2">
        <f t="shared" si="3"/>
        <v>1590000</v>
      </c>
      <c r="E58" s="4">
        <f t="shared" si="4"/>
        <v>-13665465</v>
      </c>
      <c r="F58" s="1">
        <v>55</v>
      </c>
      <c r="G58" s="2">
        <v>87450000</v>
      </c>
    </row>
    <row r="59" spans="1:7">
      <c r="A59" s="1">
        <f t="shared" si="0"/>
        <v>58</v>
      </c>
      <c r="B59" s="1" t="s">
        <v>125</v>
      </c>
      <c r="C59" s="2">
        <v>1295150</v>
      </c>
      <c r="D59" s="2">
        <f t="shared" si="3"/>
        <v>3558876.0363636361</v>
      </c>
      <c r="E59" s="4">
        <f t="shared" si="4"/>
        <v>-124504931.99999999</v>
      </c>
      <c r="F59" s="1">
        <v>55</v>
      </c>
      <c r="G59" s="2">
        <v>195738182</v>
      </c>
    </row>
    <row r="60" spans="1:7">
      <c r="A60" s="1">
        <f t="shared" si="0"/>
        <v>59</v>
      </c>
      <c r="B60" s="1" t="s">
        <v>56</v>
      </c>
      <c r="C60" s="2">
        <v>1262944</v>
      </c>
      <c r="D60" s="2">
        <v>0</v>
      </c>
      <c r="E60" s="4">
        <f t="shared" si="4"/>
        <v>0</v>
      </c>
    </row>
    <row r="61" spans="1:7">
      <c r="A61" s="1">
        <f t="shared" si="0"/>
        <v>60</v>
      </c>
      <c r="B61" s="1" t="s">
        <v>54</v>
      </c>
      <c r="C61" s="2">
        <v>1178748</v>
      </c>
      <c r="D61" s="2">
        <v>0</v>
      </c>
      <c r="E61" s="4">
        <f t="shared" si="4"/>
        <v>0</v>
      </c>
    </row>
    <row r="62" spans="1:7">
      <c r="A62" s="1">
        <f t="shared" si="0"/>
        <v>61</v>
      </c>
      <c r="B62" s="1" t="s">
        <v>72</v>
      </c>
      <c r="C62" s="2">
        <v>1023135</v>
      </c>
      <c r="D62" s="2">
        <v>0</v>
      </c>
      <c r="E62" s="4">
        <f t="shared" si="4"/>
        <v>0</v>
      </c>
    </row>
    <row r="63" spans="1:7">
      <c r="A63" s="1">
        <f t="shared" si="0"/>
        <v>62</v>
      </c>
      <c r="B63" s="1" t="s">
        <v>77</v>
      </c>
      <c r="C63" s="2">
        <v>1023135</v>
      </c>
      <c r="D63" s="2">
        <f t="shared" si="3"/>
        <v>1814732</v>
      </c>
      <c r="E63" s="4">
        <f t="shared" si="4"/>
        <v>-301598457</v>
      </c>
      <c r="F63" s="1">
        <v>381</v>
      </c>
      <c r="G63" s="2">
        <v>691412892</v>
      </c>
    </row>
    <row r="64" spans="1:7">
      <c r="A64" s="1">
        <f t="shared" si="0"/>
        <v>63</v>
      </c>
      <c r="B64" s="1" t="s">
        <v>80</v>
      </c>
      <c r="C64" s="2">
        <v>1023135</v>
      </c>
      <c r="D64" s="2">
        <v>0</v>
      </c>
      <c r="E64" s="4">
        <f t="shared" si="4"/>
        <v>0</v>
      </c>
    </row>
    <row r="65" spans="1:7">
      <c r="A65" s="1">
        <f t="shared" si="0"/>
        <v>64</v>
      </c>
      <c r="B65" s="1" t="s">
        <v>30</v>
      </c>
      <c r="C65" s="2">
        <v>1008337</v>
      </c>
      <c r="D65" s="2">
        <f t="shared" si="3"/>
        <v>1235158</v>
      </c>
      <c r="E65" s="4">
        <f t="shared" si="4"/>
        <v>-427103943</v>
      </c>
      <c r="F65" s="2">
        <v>1883</v>
      </c>
      <c r="G65" s="2">
        <v>2325802514</v>
      </c>
    </row>
    <row r="66" spans="1:7">
      <c r="A66" s="1">
        <f t="shared" si="0"/>
        <v>65</v>
      </c>
      <c r="B66" s="1" t="s">
        <v>135</v>
      </c>
      <c r="C66" s="2">
        <v>956067</v>
      </c>
      <c r="D66" s="2">
        <f t="shared" si="3"/>
        <v>2297233</v>
      </c>
      <c r="E66" s="4">
        <f t="shared" si="4"/>
        <v>-171669248</v>
      </c>
      <c r="F66" s="1">
        <v>128</v>
      </c>
      <c r="G66" s="2">
        <v>294045824</v>
      </c>
    </row>
    <row r="67" spans="1:7">
      <c r="A67" s="1">
        <f t="shared" si="0"/>
        <v>66</v>
      </c>
      <c r="B67" s="1" t="s">
        <v>29</v>
      </c>
      <c r="C67" s="2">
        <v>941114</v>
      </c>
      <c r="D67" s="2">
        <v>0</v>
      </c>
      <c r="E67" s="4">
        <f t="shared" si="4"/>
        <v>0</v>
      </c>
      <c r="F67" s="2">
        <v>0</v>
      </c>
      <c r="G67" s="2">
        <v>0</v>
      </c>
    </row>
    <row r="68" spans="1:7">
      <c r="A68" s="1">
        <f t="shared" ref="A68:A131" si="5">A67+1</f>
        <v>67</v>
      </c>
      <c r="B68" s="1" t="s">
        <v>1</v>
      </c>
      <c r="C68" s="2">
        <v>938667</v>
      </c>
      <c r="D68" s="2">
        <v>0</v>
      </c>
      <c r="E68" s="4">
        <f t="shared" si="4"/>
        <v>0</v>
      </c>
    </row>
    <row r="69" spans="1:7">
      <c r="A69" s="1">
        <f t="shared" si="5"/>
        <v>68</v>
      </c>
      <c r="B69" s="1" t="s">
        <v>2</v>
      </c>
      <c r="C69" s="2">
        <v>938667</v>
      </c>
      <c r="D69" s="2">
        <v>0</v>
      </c>
      <c r="E69" s="4">
        <f t="shared" si="4"/>
        <v>0</v>
      </c>
    </row>
    <row r="70" spans="1:7">
      <c r="A70" s="1">
        <f t="shared" si="5"/>
        <v>69</v>
      </c>
      <c r="B70" s="1" t="s">
        <v>161</v>
      </c>
      <c r="C70" s="2">
        <v>896060</v>
      </c>
      <c r="D70" s="2">
        <v>0</v>
      </c>
      <c r="E70" s="4">
        <f t="shared" si="4"/>
        <v>0</v>
      </c>
    </row>
    <row r="71" spans="1:7">
      <c r="A71" s="1">
        <f t="shared" si="5"/>
        <v>70</v>
      </c>
      <c r="B71" s="1" t="s">
        <v>163</v>
      </c>
      <c r="C71" s="2">
        <v>896060</v>
      </c>
      <c r="D71" s="2">
        <v>0</v>
      </c>
      <c r="E71" s="4">
        <f t="shared" si="4"/>
        <v>0</v>
      </c>
    </row>
    <row r="72" spans="1:7">
      <c r="A72" s="1">
        <f t="shared" si="5"/>
        <v>71</v>
      </c>
      <c r="B72" s="1" t="s">
        <v>22</v>
      </c>
      <c r="C72" s="2">
        <v>894358</v>
      </c>
      <c r="D72" s="2">
        <v>0</v>
      </c>
      <c r="E72" s="4">
        <f t="shared" si="4"/>
        <v>0</v>
      </c>
    </row>
    <row r="73" spans="1:7">
      <c r="A73" s="1">
        <f t="shared" si="5"/>
        <v>72</v>
      </c>
      <c r="B73" s="1" t="s">
        <v>131</v>
      </c>
      <c r="C73" s="2">
        <v>866125</v>
      </c>
      <c r="D73" s="2">
        <f t="shared" si="3"/>
        <v>1601158</v>
      </c>
      <c r="E73" s="4">
        <f t="shared" si="4"/>
        <v>-8794669845</v>
      </c>
      <c r="F73" s="2">
        <v>11965</v>
      </c>
      <c r="G73" s="2">
        <v>19157855470</v>
      </c>
    </row>
    <row r="74" spans="1:7">
      <c r="A74" s="1">
        <f t="shared" si="5"/>
        <v>73</v>
      </c>
      <c r="B74" s="1" t="s">
        <v>132</v>
      </c>
      <c r="C74" s="2">
        <v>866125</v>
      </c>
      <c r="D74" s="2">
        <f t="shared" si="3"/>
        <v>1432309</v>
      </c>
      <c r="E74" s="4">
        <f t="shared" si="4"/>
        <v>-1245604800</v>
      </c>
      <c r="F74" s="7">
        <f>550*4</f>
        <v>2200</v>
      </c>
      <c r="G74" s="8">
        <f>787769950*4</f>
        <v>3151079800</v>
      </c>
    </row>
    <row r="75" spans="1:7">
      <c r="A75" s="1">
        <f t="shared" si="5"/>
        <v>74</v>
      </c>
      <c r="B75" s="1" t="s">
        <v>133</v>
      </c>
      <c r="C75" s="2">
        <v>866125</v>
      </c>
      <c r="D75" s="2">
        <f t="shared" si="3"/>
        <v>1283268</v>
      </c>
      <c r="E75" s="4">
        <f t="shared" si="4"/>
        <v>-1406606196</v>
      </c>
      <c r="F75" s="7">
        <f>843*4</f>
        <v>3372</v>
      </c>
      <c r="G75" s="8">
        <f>1081794924*4</f>
        <v>4327179696</v>
      </c>
    </row>
    <row r="76" spans="1:7">
      <c r="A76" s="1">
        <f t="shared" si="5"/>
        <v>75</v>
      </c>
      <c r="B76" s="1" t="s">
        <v>53</v>
      </c>
      <c r="C76" s="2">
        <v>841963</v>
      </c>
      <c r="D76" s="2">
        <v>0</v>
      </c>
      <c r="E76" s="4">
        <f t="shared" si="4"/>
        <v>0</v>
      </c>
    </row>
    <row r="77" spans="1:7">
      <c r="A77" s="1">
        <f t="shared" si="5"/>
        <v>76</v>
      </c>
      <c r="B77" s="1" t="s">
        <v>86</v>
      </c>
      <c r="C77" s="2">
        <v>767061</v>
      </c>
      <c r="D77" s="2">
        <f t="shared" si="3"/>
        <v>7330790</v>
      </c>
      <c r="E77" s="4">
        <f t="shared" si="4"/>
        <v>-2120084467</v>
      </c>
      <c r="F77" s="1">
        <v>323</v>
      </c>
      <c r="G77" s="2">
        <v>2367845170</v>
      </c>
    </row>
    <row r="78" spans="1:7">
      <c r="A78" s="1">
        <f t="shared" si="5"/>
        <v>77</v>
      </c>
      <c r="B78" s="1" t="s">
        <v>254</v>
      </c>
      <c r="C78" s="2">
        <v>696694</v>
      </c>
      <c r="D78" s="2">
        <f t="shared" si="3"/>
        <v>1732413</v>
      </c>
      <c r="E78" s="4">
        <f t="shared" si="4"/>
        <v>-1964758943</v>
      </c>
      <c r="F78" s="2">
        <v>1897</v>
      </c>
      <c r="G78" s="2">
        <v>3286387461</v>
      </c>
    </row>
    <row r="79" spans="1:7">
      <c r="A79" s="1">
        <f t="shared" si="5"/>
        <v>78</v>
      </c>
      <c r="B79" s="1" t="s">
        <v>71</v>
      </c>
      <c r="C79" s="2">
        <v>682090</v>
      </c>
      <c r="D79" s="2">
        <v>0</v>
      </c>
      <c r="E79" s="4">
        <f t="shared" si="4"/>
        <v>0</v>
      </c>
    </row>
    <row r="80" spans="1:7">
      <c r="A80" s="1">
        <f t="shared" si="5"/>
        <v>79</v>
      </c>
      <c r="B80" s="1" t="s">
        <v>74</v>
      </c>
      <c r="C80" s="2">
        <v>682090</v>
      </c>
      <c r="D80" s="2">
        <v>0</v>
      </c>
      <c r="E80" s="4">
        <f t="shared" si="4"/>
        <v>0</v>
      </c>
    </row>
    <row r="81" spans="1:7">
      <c r="A81" s="1">
        <f t="shared" si="5"/>
        <v>80</v>
      </c>
      <c r="B81" s="1" t="s">
        <v>76</v>
      </c>
      <c r="C81" s="2">
        <v>682090</v>
      </c>
      <c r="D81" s="2">
        <v>0</v>
      </c>
      <c r="E81" s="4">
        <f t="shared" si="4"/>
        <v>0</v>
      </c>
    </row>
    <row r="82" spans="1:7">
      <c r="A82" s="1">
        <f t="shared" si="5"/>
        <v>81</v>
      </c>
      <c r="B82" s="1" t="s">
        <v>17</v>
      </c>
      <c r="C82" s="2">
        <v>670769</v>
      </c>
      <c r="D82" s="2">
        <f t="shared" si="3"/>
        <v>805000</v>
      </c>
      <c r="E82" s="4">
        <f t="shared" si="4"/>
        <v>-144969480</v>
      </c>
      <c r="F82" s="7">
        <f>270*4</f>
        <v>1080</v>
      </c>
      <c r="G82" s="8">
        <f>217350000*4</f>
        <v>869400000</v>
      </c>
    </row>
    <row r="83" spans="1:7">
      <c r="A83" s="1">
        <f t="shared" si="5"/>
        <v>82</v>
      </c>
      <c r="B83" s="1" t="s">
        <v>206</v>
      </c>
      <c r="C83" s="2">
        <v>647391</v>
      </c>
      <c r="D83" s="2">
        <v>0</v>
      </c>
      <c r="E83" s="4">
        <f t="shared" si="4"/>
        <v>0</v>
      </c>
    </row>
    <row r="84" spans="1:7">
      <c r="A84" s="1">
        <f t="shared" si="5"/>
        <v>83</v>
      </c>
      <c r="B84" s="1" t="s">
        <v>210</v>
      </c>
      <c r="C84" s="2">
        <v>647391</v>
      </c>
      <c r="D84" s="2">
        <v>0</v>
      </c>
      <c r="E84" s="4">
        <f t="shared" si="4"/>
        <v>0</v>
      </c>
    </row>
    <row r="85" spans="1:7">
      <c r="A85" s="1">
        <f t="shared" si="5"/>
        <v>84</v>
      </c>
      <c r="B85" s="1" t="s">
        <v>200</v>
      </c>
      <c r="C85" s="2">
        <v>637891</v>
      </c>
      <c r="D85" s="2">
        <f t="shared" si="3"/>
        <v>866879.20466699079</v>
      </c>
      <c r="E85" s="4">
        <f t="shared" si="4"/>
        <v>-2826172422.0000005</v>
      </c>
      <c r="F85" s="2">
        <v>12342</v>
      </c>
      <c r="G85" s="2">
        <v>10699023144</v>
      </c>
    </row>
    <row r="86" spans="1:7">
      <c r="A86" s="1">
        <f t="shared" si="5"/>
        <v>85</v>
      </c>
      <c r="B86" s="1" t="s">
        <v>52</v>
      </c>
      <c r="C86" s="2">
        <v>589374</v>
      </c>
      <c r="D86" s="2">
        <v>0</v>
      </c>
      <c r="E86" s="4">
        <f t="shared" si="4"/>
        <v>0</v>
      </c>
    </row>
    <row r="87" spans="1:7">
      <c r="A87" s="1">
        <f t="shared" si="5"/>
        <v>86</v>
      </c>
      <c r="B87" s="1" t="s">
        <v>3</v>
      </c>
      <c r="C87" s="2">
        <v>576874</v>
      </c>
      <c r="D87" s="2">
        <f t="shared" si="3"/>
        <v>1161608.778438922</v>
      </c>
      <c r="E87" s="4">
        <f t="shared" si="4"/>
        <v>-1670587262.0000002</v>
      </c>
      <c r="F87" s="2">
        <v>2857</v>
      </c>
      <c r="G87" s="2">
        <v>3318716280</v>
      </c>
    </row>
    <row r="88" spans="1:7">
      <c r="A88" s="1">
        <f t="shared" si="5"/>
        <v>87</v>
      </c>
      <c r="B88" s="1" t="s">
        <v>79</v>
      </c>
      <c r="C88" s="2">
        <v>511568</v>
      </c>
      <c r="D88" s="2">
        <f t="shared" ref="D88:D106" si="6">G88/F88</f>
        <v>1928712</v>
      </c>
      <c r="E88" s="4">
        <f t="shared" ref="E88:E111" si="7">(C88-D88)*F88</f>
        <v>-787932064</v>
      </c>
      <c r="F88" s="7">
        <f>139*4</f>
        <v>556</v>
      </c>
      <c r="G88" s="8">
        <f>268090968*4</f>
        <v>1072363872</v>
      </c>
    </row>
    <row r="89" spans="1:7">
      <c r="A89" s="1">
        <f t="shared" si="5"/>
        <v>88</v>
      </c>
      <c r="B89" s="1" t="s">
        <v>28</v>
      </c>
      <c r="C89" s="2">
        <v>504168</v>
      </c>
      <c r="D89" s="2">
        <f t="shared" si="6"/>
        <v>619302</v>
      </c>
      <c r="E89" s="4">
        <f t="shared" si="7"/>
        <v>-919229856</v>
      </c>
      <c r="F89" s="2">
        <v>7984</v>
      </c>
      <c r="G89" s="2">
        <v>4944507168</v>
      </c>
    </row>
    <row r="90" spans="1:7">
      <c r="A90" s="1">
        <f t="shared" si="5"/>
        <v>89</v>
      </c>
      <c r="B90" s="1" t="s">
        <v>27</v>
      </c>
      <c r="C90" s="2">
        <v>470557</v>
      </c>
      <c r="D90" s="2">
        <v>0</v>
      </c>
      <c r="E90" s="4">
        <f t="shared" si="7"/>
        <v>0</v>
      </c>
    </row>
    <row r="91" spans="1:7">
      <c r="A91" s="1">
        <f t="shared" si="5"/>
        <v>90</v>
      </c>
      <c r="B91" s="1" t="s">
        <v>177</v>
      </c>
      <c r="C91" s="2">
        <v>448409</v>
      </c>
      <c r="D91" s="2">
        <v>0</v>
      </c>
      <c r="E91" s="4">
        <f t="shared" si="7"/>
        <v>0</v>
      </c>
    </row>
    <row r="92" spans="1:7">
      <c r="A92" s="1">
        <f t="shared" si="5"/>
        <v>91</v>
      </c>
      <c r="B92" s="1" t="s">
        <v>162</v>
      </c>
      <c r="C92" s="2">
        <v>448030</v>
      </c>
      <c r="D92" s="2">
        <v>0</v>
      </c>
      <c r="E92" s="4">
        <f t="shared" si="7"/>
        <v>0</v>
      </c>
    </row>
    <row r="93" spans="1:7">
      <c r="A93" s="1">
        <f t="shared" si="5"/>
        <v>92</v>
      </c>
      <c r="B93" s="1" t="s">
        <v>15</v>
      </c>
      <c r="C93" s="2">
        <v>447179</v>
      </c>
      <c r="D93" s="2">
        <f t="shared" si="6"/>
        <v>540000</v>
      </c>
      <c r="E93" s="4">
        <f t="shared" si="7"/>
        <v>-63860848</v>
      </c>
      <c r="F93" s="7">
        <f>172*4</f>
        <v>688</v>
      </c>
      <c r="G93" s="8">
        <f>92880000*4</f>
        <v>371520000</v>
      </c>
    </row>
    <row r="94" spans="1:7">
      <c r="A94" s="1">
        <f t="shared" si="5"/>
        <v>93</v>
      </c>
      <c r="B94" s="1" t="s">
        <v>205</v>
      </c>
      <c r="C94" s="2">
        <v>431594</v>
      </c>
      <c r="D94" s="2">
        <v>0</v>
      </c>
      <c r="E94" s="4">
        <f t="shared" si="7"/>
        <v>0</v>
      </c>
    </row>
    <row r="95" spans="1:7">
      <c r="A95" s="1">
        <f t="shared" si="5"/>
        <v>94</v>
      </c>
      <c r="B95" s="1" t="s">
        <v>209</v>
      </c>
      <c r="C95" s="2">
        <v>431594</v>
      </c>
      <c r="D95" s="2">
        <v>0</v>
      </c>
      <c r="E95" s="4">
        <f t="shared" si="7"/>
        <v>0</v>
      </c>
    </row>
    <row r="96" spans="1:7">
      <c r="A96" s="1">
        <f t="shared" si="5"/>
        <v>95</v>
      </c>
      <c r="B96" s="1" t="s">
        <v>255</v>
      </c>
      <c r="C96" s="2">
        <v>425261</v>
      </c>
      <c r="D96" s="2">
        <f t="shared" si="6"/>
        <v>582738</v>
      </c>
      <c r="E96" s="4">
        <f t="shared" si="7"/>
        <v>-860139374</v>
      </c>
      <c r="F96" s="2">
        <v>5462</v>
      </c>
      <c r="G96" s="2">
        <v>3182914956</v>
      </c>
    </row>
    <row r="97" spans="1:7">
      <c r="A97" s="1">
        <f t="shared" si="5"/>
        <v>96</v>
      </c>
      <c r="B97" s="1" t="s">
        <v>51</v>
      </c>
      <c r="C97" s="2">
        <v>420981</v>
      </c>
      <c r="D97" s="2">
        <v>0</v>
      </c>
      <c r="E97" s="4">
        <f t="shared" si="7"/>
        <v>0</v>
      </c>
    </row>
    <row r="98" spans="1:7">
      <c r="A98" s="1">
        <f t="shared" si="5"/>
        <v>97</v>
      </c>
      <c r="B98" s="1" t="s">
        <v>190</v>
      </c>
      <c r="C98" s="2">
        <v>420404</v>
      </c>
      <c r="D98" s="2">
        <v>0</v>
      </c>
      <c r="E98" s="4">
        <f t="shared" si="7"/>
        <v>0</v>
      </c>
    </row>
    <row r="99" spans="1:7">
      <c r="A99" s="1">
        <f t="shared" si="5"/>
        <v>98</v>
      </c>
      <c r="B99" s="1" t="s">
        <v>122</v>
      </c>
      <c r="C99" s="2">
        <v>390864</v>
      </c>
      <c r="D99" s="2">
        <f t="shared" si="6"/>
        <v>862946</v>
      </c>
      <c r="E99" s="4">
        <f t="shared" si="7"/>
        <v>-590102500</v>
      </c>
      <c r="F99" s="2">
        <v>1250</v>
      </c>
      <c r="G99" s="2">
        <v>1078682500</v>
      </c>
    </row>
    <row r="100" spans="1:7">
      <c r="A100" s="1">
        <f t="shared" si="5"/>
        <v>99</v>
      </c>
      <c r="B100" s="1" t="s">
        <v>11</v>
      </c>
      <c r="C100" s="2">
        <v>357743</v>
      </c>
      <c r="D100" s="2">
        <f t="shared" si="6"/>
        <v>410000</v>
      </c>
      <c r="E100" s="4">
        <f t="shared" si="7"/>
        <v>-5486985</v>
      </c>
      <c r="F100" s="1">
        <v>105</v>
      </c>
      <c r="G100" s="2">
        <v>43050000</v>
      </c>
    </row>
    <row r="101" spans="1:7">
      <c r="A101" s="1">
        <f t="shared" si="5"/>
        <v>100</v>
      </c>
      <c r="B101" s="1" t="s">
        <v>70</v>
      </c>
      <c r="C101" s="2">
        <v>341045</v>
      </c>
      <c r="D101" s="2">
        <f t="shared" si="6"/>
        <v>619328</v>
      </c>
      <c r="E101" s="4">
        <f t="shared" si="7"/>
        <v>-453601290</v>
      </c>
      <c r="F101" s="2">
        <v>1630</v>
      </c>
      <c r="G101" s="2">
        <v>1009504640</v>
      </c>
    </row>
    <row r="102" spans="1:7">
      <c r="A102" s="1">
        <f t="shared" si="5"/>
        <v>101</v>
      </c>
      <c r="B102" s="1" t="s">
        <v>73</v>
      </c>
      <c r="C102" s="2">
        <v>341045</v>
      </c>
      <c r="D102" s="2">
        <v>0</v>
      </c>
      <c r="E102" s="4">
        <f t="shared" si="7"/>
        <v>0</v>
      </c>
    </row>
    <row r="103" spans="1:7">
      <c r="A103" s="1">
        <f t="shared" si="5"/>
        <v>102</v>
      </c>
      <c r="B103" s="1" t="s">
        <v>75</v>
      </c>
      <c r="C103" s="2">
        <v>341045</v>
      </c>
      <c r="D103" s="2">
        <f t="shared" si="6"/>
        <v>655735</v>
      </c>
      <c r="E103" s="4">
        <f t="shared" si="7"/>
        <v>-1681703360</v>
      </c>
      <c r="F103" s="7">
        <f>1336*4</f>
        <v>5344</v>
      </c>
      <c r="G103" s="8">
        <f>876061960*4</f>
        <v>3504247840</v>
      </c>
    </row>
    <row r="104" spans="1:7">
      <c r="A104" s="1">
        <f t="shared" si="5"/>
        <v>103</v>
      </c>
      <c r="B104" s="1" t="s">
        <v>217</v>
      </c>
      <c r="C104" s="2">
        <v>323696</v>
      </c>
      <c r="D104" s="2">
        <v>0</v>
      </c>
      <c r="E104" s="4">
        <f t="shared" si="7"/>
        <v>0</v>
      </c>
    </row>
    <row r="105" spans="1:7">
      <c r="A105" s="1">
        <f t="shared" si="5"/>
        <v>104</v>
      </c>
      <c r="B105" s="1" t="s">
        <v>50</v>
      </c>
      <c r="C105" s="2">
        <v>294687</v>
      </c>
      <c r="D105" s="2">
        <v>0</v>
      </c>
      <c r="E105" s="4">
        <f t="shared" si="7"/>
        <v>0</v>
      </c>
    </row>
    <row r="106" spans="1:7">
      <c r="A106" s="1">
        <f t="shared" si="5"/>
        <v>105</v>
      </c>
      <c r="B106" s="1" t="s">
        <v>33</v>
      </c>
      <c r="C106" s="2">
        <v>288052</v>
      </c>
      <c r="D106" s="2">
        <f t="shared" si="6"/>
        <v>564000</v>
      </c>
      <c r="E106" s="4">
        <f t="shared" si="7"/>
        <v>-55189600</v>
      </c>
      <c r="F106" s="7">
        <f>50*4</f>
        <v>200</v>
      </c>
      <c r="G106" s="8">
        <f>28200000*4</f>
        <v>112800000</v>
      </c>
    </row>
    <row r="107" spans="1:7">
      <c r="A107" s="1">
        <f t="shared" si="5"/>
        <v>106</v>
      </c>
      <c r="B107" s="1" t="s">
        <v>141</v>
      </c>
      <c r="C107" s="2">
        <v>267340</v>
      </c>
      <c r="D107" s="2">
        <v>0</v>
      </c>
      <c r="E107" s="4">
        <f t="shared" si="7"/>
        <v>0</v>
      </c>
    </row>
    <row r="108" spans="1:7">
      <c r="A108" s="1">
        <f t="shared" si="5"/>
        <v>107</v>
      </c>
      <c r="B108" s="1" t="s">
        <v>149</v>
      </c>
      <c r="C108" s="2">
        <v>267340</v>
      </c>
      <c r="D108" s="2">
        <v>0</v>
      </c>
      <c r="E108" s="4">
        <f t="shared" si="7"/>
        <v>0</v>
      </c>
    </row>
    <row r="109" spans="1:7">
      <c r="A109" s="1">
        <f t="shared" si="5"/>
        <v>108</v>
      </c>
      <c r="B109" s="1" t="s">
        <v>153</v>
      </c>
      <c r="C109" s="2">
        <v>267340</v>
      </c>
      <c r="D109" s="2">
        <v>0</v>
      </c>
      <c r="E109" s="4">
        <f t="shared" si="7"/>
        <v>0</v>
      </c>
    </row>
    <row r="110" spans="1:7">
      <c r="A110" s="1">
        <f t="shared" si="5"/>
        <v>109</v>
      </c>
      <c r="B110" s="1" t="s">
        <v>187</v>
      </c>
      <c r="C110" s="2">
        <v>233558</v>
      </c>
      <c r="D110" s="2">
        <v>0</v>
      </c>
      <c r="E110" s="4">
        <f t="shared" si="7"/>
        <v>0</v>
      </c>
    </row>
    <row r="111" spans="1:7">
      <c r="A111" s="1">
        <f t="shared" si="5"/>
        <v>110</v>
      </c>
      <c r="B111" s="1" t="s">
        <v>166</v>
      </c>
      <c r="C111" s="2">
        <v>224204</v>
      </c>
      <c r="D111" s="2">
        <v>0</v>
      </c>
      <c r="E111" s="4">
        <f t="shared" si="7"/>
        <v>0</v>
      </c>
    </row>
    <row r="112" spans="1:7">
      <c r="A112" s="1">
        <f t="shared" si="5"/>
        <v>111</v>
      </c>
      <c r="B112" s="1" t="s">
        <v>176</v>
      </c>
      <c r="C112" s="2">
        <v>224204</v>
      </c>
      <c r="D112" s="2">
        <v>0</v>
      </c>
      <c r="E112" s="4">
        <f t="shared" ref="E112:E175" si="8">(C112-D112)*F112</f>
        <v>0</v>
      </c>
    </row>
    <row r="113" spans="1:7">
      <c r="A113" s="1">
        <f t="shared" si="5"/>
        <v>112</v>
      </c>
      <c r="B113" s="1" t="s">
        <v>21</v>
      </c>
      <c r="C113" s="2">
        <v>223590</v>
      </c>
      <c r="D113" s="2">
        <f t="shared" ref="D113:D173" si="9">G113/F113</f>
        <v>269979</v>
      </c>
      <c r="E113" s="4">
        <f t="shared" si="8"/>
        <v>-58589307</v>
      </c>
      <c r="F113" s="2">
        <v>1263</v>
      </c>
      <c r="G113" s="2">
        <v>340983477</v>
      </c>
    </row>
    <row r="114" spans="1:7">
      <c r="A114" s="1">
        <f t="shared" si="5"/>
        <v>113</v>
      </c>
      <c r="B114" s="1" t="s">
        <v>204</v>
      </c>
      <c r="C114" s="2">
        <v>215797</v>
      </c>
      <c r="D114" s="2">
        <v>0</v>
      </c>
      <c r="E114" s="4">
        <f t="shared" si="8"/>
        <v>0</v>
      </c>
    </row>
    <row r="115" spans="1:7">
      <c r="A115" s="1">
        <f t="shared" si="5"/>
        <v>114</v>
      </c>
      <c r="B115" s="1" t="s">
        <v>216</v>
      </c>
      <c r="C115" s="2">
        <v>215797</v>
      </c>
      <c r="D115" s="2">
        <v>0</v>
      </c>
      <c r="E115" s="4">
        <f t="shared" si="8"/>
        <v>0</v>
      </c>
    </row>
    <row r="116" spans="1:7">
      <c r="A116" s="1">
        <f t="shared" si="5"/>
        <v>115</v>
      </c>
      <c r="B116" s="1" t="s">
        <v>199</v>
      </c>
      <c r="C116" s="2">
        <v>212630</v>
      </c>
      <c r="D116" s="2">
        <v>0</v>
      </c>
      <c r="E116" s="4">
        <f t="shared" si="8"/>
        <v>0</v>
      </c>
    </row>
    <row r="117" spans="1:7">
      <c r="A117" s="1">
        <f t="shared" si="5"/>
        <v>116</v>
      </c>
      <c r="B117" s="1" t="s">
        <v>201</v>
      </c>
      <c r="C117" s="2">
        <v>212630</v>
      </c>
      <c r="D117" s="2">
        <f t="shared" si="9"/>
        <v>295846</v>
      </c>
      <c r="E117" s="4">
        <f t="shared" si="8"/>
        <v>-76142640</v>
      </c>
      <c r="F117" s="1">
        <v>915</v>
      </c>
      <c r="G117" s="2">
        <v>270699090</v>
      </c>
    </row>
    <row r="118" spans="1:7">
      <c r="A118" s="1">
        <f t="shared" si="5"/>
        <v>117</v>
      </c>
      <c r="B118" s="1" t="s">
        <v>10</v>
      </c>
      <c r="C118" s="2">
        <v>202468</v>
      </c>
      <c r="D118" s="2">
        <f t="shared" si="9"/>
        <v>324523.80952380953</v>
      </c>
      <c r="E118" s="4">
        <f t="shared" si="8"/>
        <v>-102526880</v>
      </c>
      <c r="F118" s="7">
        <f>210*4</f>
        <v>840</v>
      </c>
      <c r="G118" s="8">
        <f>68150000*4</f>
        <v>272600000</v>
      </c>
    </row>
    <row r="119" spans="1:7">
      <c r="A119" s="1">
        <f t="shared" si="5"/>
        <v>118</v>
      </c>
      <c r="B119" s="1" t="s">
        <v>182</v>
      </c>
      <c r="C119" s="2">
        <v>201784</v>
      </c>
      <c r="D119" s="2">
        <f t="shared" si="9"/>
        <v>282648.27096774196</v>
      </c>
      <c r="E119" s="4">
        <f t="shared" si="8"/>
        <v>-250679240.00000009</v>
      </c>
      <c r="F119" s="2">
        <v>3100</v>
      </c>
      <c r="G119" s="2">
        <v>876209640</v>
      </c>
    </row>
    <row r="120" spans="1:7">
      <c r="A120" s="1">
        <f t="shared" si="5"/>
        <v>119</v>
      </c>
      <c r="B120" s="1" t="s">
        <v>47</v>
      </c>
      <c r="C120" s="2">
        <v>169565</v>
      </c>
      <c r="D120" s="2">
        <f t="shared" si="9"/>
        <v>617159</v>
      </c>
      <c r="E120" s="4">
        <f t="shared" si="8"/>
        <v>-56844438</v>
      </c>
      <c r="F120" s="1">
        <v>127</v>
      </c>
      <c r="G120" s="2">
        <v>78379193</v>
      </c>
    </row>
    <row r="121" spans="1:7">
      <c r="A121" s="1">
        <f t="shared" si="5"/>
        <v>120</v>
      </c>
      <c r="B121" s="1" t="s">
        <v>193</v>
      </c>
      <c r="C121" s="2">
        <v>163715</v>
      </c>
      <c r="D121" s="2">
        <f t="shared" si="9"/>
        <v>152255.75111324244</v>
      </c>
      <c r="E121" s="4">
        <f t="shared" si="8"/>
        <v>167270656.00000009</v>
      </c>
      <c r="F121" s="2">
        <v>14597</v>
      </c>
      <c r="G121" s="2">
        <v>2222477199</v>
      </c>
    </row>
    <row r="122" spans="1:7">
      <c r="A122" s="1">
        <f t="shared" si="5"/>
        <v>121</v>
      </c>
      <c r="B122" s="1" t="s">
        <v>124</v>
      </c>
      <c r="C122" s="2">
        <v>157114</v>
      </c>
      <c r="D122" s="2">
        <f t="shared" si="9"/>
        <v>164355.90002282584</v>
      </c>
      <c r="E122" s="4">
        <f t="shared" si="8"/>
        <v>-539354987.99999988</v>
      </c>
      <c r="F122" s="2">
        <v>74477</v>
      </c>
      <c r="G122" s="2">
        <v>12240734366</v>
      </c>
    </row>
    <row r="123" spans="1:7">
      <c r="A123" s="1">
        <f t="shared" si="5"/>
        <v>122</v>
      </c>
      <c r="B123" s="1" t="s">
        <v>140</v>
      </c>
      <c r="C123" s="2">
        <v>152766</v>
      </c>
      <c r="D123" s="2">
        <v>0</v>
      </c>
      <c r="E123" s="4">
        <f t="shared" si="8"/>
        <v>0</v>
      </c>
    </row>
    <row r="124" spans="1:7">
      <c r="A124" s="1">
        <f t="shared" si="5"/>
        <v>123</v>
      </c>
      <c r="B124" s="1" t="s">
        <v>147</v>
      </c>
      <c r="C124" s="2">
        <v>152766</v>
      </c>
      <c r="D124" s="2">
        <v>0</v>
      </c>
      <c r="E124" s="4">
        <f t="shared" si="8"/>
        <v>0</v>
      </c>
    </row>
    <row r="125" spans="1:7">
      <c r="A125" s="1">
        <f t="shared" si="5"/>
        <v>124</v>
      </c>
      <c r="B125" s="1" t="s">
        <v>152</v>
      </c>
      <c r="C125" s="2">
        <v>152766</v>
      </c>
      <c r="D125" s="2">
        <v>0</v>
      </c>
      <c r="E125" s="4">
        <f t="shared" si="8"/>
        <v>0</v>
      </c>
    </row>
    <row r="126" spans="1:7">
      <c r="A126" s="1">
        <f t="shared" si="5"/>
        <v>125</v>
      </c>
      <c r="B126" s="1" t="s">
        <v>97</v>
      </c>
      <c r="C126" s="2">
        <v>145766</v>
      </c>
      <c r="D126" s="2">
        <v>0</v>
      </c>
      <c r="E126" s="4">
        <f t="shared" si="8"/>
        <v>0</v>
      </c>
    </row>
    <row r="127" spans="1:7">
      <c r="A127" s="1">
        <f t="shared" si="5"/>
        <v>126</v>
      </c>
      <c r="B127" s="1" t="s">
        <v>32</v>
      </c>
      <c r="C127" s="2">
        <v>144026</v>
      </c>
      <c r="D127" s="2">
        <f t="shared" si="9"/>
        <v>282000</v>
      </c>
      <c r="E127" s="4">
        <f t="shared" si="8"/>
        <v>-241178552</v>
      </c>
      <c r="F127" s="7">
        <f>437*4</f>
        <v>1748</v>
      </c>
      <c r="G127" s="8">
        <f>123234000*4</f>
        <v>492936000</v>
      </c>
    </row>
    <row r="128" spans="1:7">
      <c r="A128" s="1">
        <f t="shared" si="5"/>
        <v>127</v>
      </c>
      <c r="B128" s="1" t="s">
        <v>208</v>
      </c>
      <c r="C128" s="2">
        <v>143865</v>
      </c>
      <c r="D128" s="2">
        <v>0</v>
      </c>
      <c r="E128" s="4">
        <f t="shared" si="8"/>
        <v>0</v>
      </c>
    </row>
    <row r="129" spans="1:8">
      <c r="A129" s="1">
        <f t="shared" si="5"/>
        <v>128</v>
      </c>
      <c r="B129" s="1" t="s">
        <v>212</v>
      </c>
      <c r="C129" s="2">
        <v>143865</v>
      </c>
      <c r="D129" s="2">
        <v>0</v>
      </c>
      <c r="E129" s="4">
        <f t="shared" si="8"/>
        <v>0</v>
      </c>
    </row>
    <row r="130" spans="1:8">
      <c r="A130" s="1">
        <f t="shared" si="5"/>
        <v>129</v>
      </c>
      <c r="B130" s="1" t="s">
        <v>128</v>
      </c>
      <c r="C130" s="2">
        <v>143196</v>
      </c>
      <c r="D130" s="2">
        <f t="shared" si="9"/>
        <v>1149858.25</v>
      </c>
      <c r="E130" s="4">
        <f t="shared" si="8"/>
        <v>-434878092</v>
      </c>
      <c r="F130" s="7">
        <f>108*4</f>
        <v>432</v>
      </c>
      <c r="G130" s="8">
        <f>124184691*4</f>
        <v>496738764</v>
      </c>
      <c r="H130" s="1" t="s">
        <v>344</v>
      </c>
    </row>
    <row r="131" spans="1:8">
      <c r="A131" s="1">
        <f t="shared" si="5"/>
        <v>130</v>
      </c>
      <c r="B131" s="1" t="s">
        <v>189</v>
      </c>
      <c r="C131" s="2">
        <v>140135</v>
      </c>
      <c r="D131" s="2">
        <v>0</v>
      </c>
      <c r="E131" s="4">
        <f t="shared" si="8"/>
        <v>0</v>
      </c>
    </row>
    <row r="132" spans="1:8">
      <c r="A132" s="1">
        <f t="shared" ref="A132:A195" si="10">A131+1</f>
        <v>131</v>
      </c>
      <c r="B132" s="1" t="s">
        <v>175</v>
      </c>
      <c r="C132" s="2">
        <v>134523</v>
      </c>
      <c r="D132" s="2">
        <f t="shared" si="9"/>
        <v>265686.87416004884</v>
      </c>
      <c r="E132" s="4">
        <f t="shared" si="8"/>
        <v>-214715261.99999997</v>
      </c>
      <c r="F132" s="2">
        <v>1637</v>
      </c>
      <c r="G132" s="2">
        <v>434929413</v>
      </c>
    </row>
    <row r="133" spans="1:8">
      <c r="A133" s="1">
        <f t="shared" si="10"/>
        <v>132</v>
      </c>
      <c r="B133" s="1" t="s">
        <v>139</v>
      </c>
      <c r="C133" s="2">
        <v>133670</v>
      </c>
      <c r="D133" s="2">
        <v>0</v>
      </c>
      <c r="E133" s="4">
        <f t="shared" si="8"/>
        <v>0</v>
      </c>
    </row>
    <row r="134" spans="1:8">
      <c r="A134" s="1">
        <f t="shared" si="10"/>
        <v>133</v>
      </c>
      <c r="B134" s="1" t="s">
        <v>146</v>
      </c>
      <c r="C134" s="2">
        <v>133670</v>
      </c>
      <c r="D134" s="2">
        <v>0</v>
      </c>
      <c r="E134" s="4">
        <f t="shared" si="8"/>
        <v>0</v>
      </c>
    </row>
    <row r="135" spans="1:8">
      <c r="A135" s="1">
        <f t="shared" si="10"/>
        <v>134</v>
      </c>
      <c r="B135" s="1" t="s">
        <v>151</v>
      </c>
      <c r="C135" s="2">
        <v>133670</v>
      </c>
      <c r="D135" s="2">
        <v>0</v>
      </c>
      <c r="E135" s="4">
        <f t="shared" si="8"/>
        <v>0</v>
      </c>
    </row>
    <row r="136" spans="1:8">
      <c r="A136" s="1">
        <f t="shared" si="10"/>
        <v>135</v>
      </c>
      <c r="B136" s="1" t="s">
        <v>6</v>
      </c>
      <c r="C136" s="2">
        <v>121534</v>
      </c>
      <c r="D136" s="2">
        <f t="shared" si="9"/>
        <v>137620</v>
      </c>
      <c r="E136" s="4">
        <f t="shared" si="8"/>
        <v>-4568424</v>
      </c>
      <c r="F136" s="7">
        <f>71*4</f>
        <v>284</v>
      </c>
      <c r="G136" s="8">
        <f>9771020*4</f>
        <v>39084080</v>
      </c>
    </row>
    <row r="137" spans="1:8">
      <c r="A137" s="1">
        <f t="shared" si="10"/>
        <v>136</v>
      </c>
      <c r="B137" s="1" t="s">
        <v>196</v>
      </c>
      <c r="C137" s="2">
        <v>121347</v>
      </c>
      <c r="D137" s="2">
        <v>0</v>
      </c>
      <c r="E137" s="4">
        <f t="shared" si="8"/>
        <v>0</v>
      </c>
    </row>
    <row r="138" spans="1:8">
      <c r="A138" s="1">
        <f t="shared" si="10"/>
        <v>137</v>
      </c>
      <c r="B138" s="1" t="s">
        <v>218</v>
      </c>
      <c r="C138" s="2">
        <v>117193</v>
      </c>
      <c r="D138" s="2">
        <f t="shared" si="9"/>
        <v>119740.74171032394</v>
      </c>
      <c r="E138" s="4">
        <f t="shared" si="8"/>
        <v>-326317306.00000083</v>
      </c>
      <c r="F138" s="2">
        <v>128081</v>
      </c>
      <c r="G138" s="2">
        <v>15336513939</v>
      </c>
    </row>
    <row r="139" spans="1:8">
      <c r="A139" s="1">
        <f t="shared" si="10"/>
        <v>138</v>
      </c>
      <c r="B139" s="1" t="s">
        <v>186</v>
      </c>
      <c r="C139" s="2">
        <v>116779</v>
      </c>
      <c r="D139" s="2">
        <v>0</v>
      </c>
      <c r="E139" s="4">
        <f t="shared" si="8"/>
        <v>0</v>
      </c>
    </row>
    <row r="140" spans="1:8">
      <c r="A140" s="1">
        <f t="shared" si="10"/>
        <v>139</v>
      </c>
      <c r="B140" s="1" t="s">
        <v>168</v>
      </c>
      <c r="C140" s="2">
        <v>112102</v>
      </c>
      <c r="D140" s="2">
        <v>0</v>
      </c>
      <c r="E140" s="4">
        <f t="shared" si="8"/>
        <v>0</v>
      </c>
    </row>
    <row r="141" spans="1:8">
      <c r="A141" s="1">
        <f t="shared" si="10"/>
        <v>140</v>
      </c>
      <c r="B141" s="1" t="s">
        <v>170</v>
      </c>
      <c r="C141" s="2">
        <v>112102</v>
      </c>
      <c r="D141" s="2">
        <f t="shared" si="9"/>
        <v>253802.09763170613</v>
      </c>
      <c r="E141" s="4">
        <f t="shared" si="8"/>
        <v>-293177502</v>
      </c>
      <c r="F141" s="2">
        <v>2069</v>
      </c>
      <c r="G141" s="2">
        <v>525116540</v>
      </c>
    </row>
    <row r="142" spans="1:8">
      <c r="A142" s="1">
        <f t="shared" si="10"/>
        <v>141</v>
      </c>
      <c r="B142" s="1" t="s">
        <v>215</v>
      </c>
      <c r="C142" s="2">
        <v>107899</v>
      </c>
      <c r="D142" s="2">
        <v>0</v>
      </c>
      <c r="E142" s="4">
        <f t="shared" si="8"/>
        <v>0</v>
      </c>
    </row>
    <row r="143" spans="1:8">
      <c r="A143" s="1">
        <f t="shared" si="10"/>
        <v>142</v>
      </c>
      <c r="B143" s="1" t="s">
        <v>116</v>
      </c>
      <c r="C143" s="2">
        <v>103637</v>
      </c>
      <c r="D143" s="2">
        <v>0</v>
      </c>
      <c r="E143" s="4">
        <f t="shared" si="8"/>
        <v>0</v>
      </c>
    </row>
    <row r="144" spans="1:8">
      <c r="A144" s="1">
        <f t="shared" si="10"/>
        <v>143</v>
      </c>
      <c r="B144" s="1" t="s">
        <v>9</v>
      </c>
      <c r="C144" s="2">
        <v>101234</v>
      </c>
      <c r="D144" s="2">
        <v>0</v>
      </c>
      <c r="E144" s="4">
        <f t="shared" si="8"/>
        <v>0</v>
      </c>
    </row>
    <row r="145" spans="1:7">
      <c r="A145" s="1">
        <f t="shared" si="10"/>
        <v>144</v>
      </c>
      <c r="B145" s="1" t="s">
        <v>180</v>
      </c>
      <c r="C145" s="2">
        <v>100892</v>
      </c>
      <c r="D145" s="2">
        <f t="shared" si="9"/>
        <v>232153</v>
      </c>
      <c r="E145" s="4">
        <f t="shared" si="8"/>
        <v>-107108976</v>
      </c>
      <c r="F145" s="1">
        <v>816</v>
      </c>
      <c r="G145" s="2">
        <v>189436848</v>
      </c>
    </row>
    <row r="146" spans="1:7">
      <c r="A146" s="1">
        <f t="shared" si="10"/>
        <v>145</v>
      </c>
      <c r="B146" s="1" t="s">
        <v>181</v>
      </c>
      <c r="C146" s="2">
        <v>100892</v>
      </c>
      <c r="D146" s="2">
        <v>0</v>
      </c>
      <c r="E146" s="4">
        <f t="shared" si="8"/>
        <v>0</v>
      </c>
    </row>
    <row r="147" spans="1:7">
      <c r="A147" s="1">
        <f t="shared" si="10"/>
        <v>146</v>
      </c>
      <c r="B147" s="1" t="s">
        <v>4</v>
      </c>
      <c r="C147" s="2">
        <v>91150</v>
      </c>
      <c r="D147" s="2">
        <v>0</v>
      </c>
      <c r="E147" s="4">
        <f t="shared" si="8"/>
        <v>0</v>
      </c>
    </row>
    <row r="148" spans="1:7">
      <c r="A148" s="1">
        <f t="shared" si="10"/>
        <v>147</v>
      </c>
      <c r="B148" s="1" t="s">
        <v>159</v>
      </c>
      <c r="C148" s="2">
        <v>89606</v>
      </c>
      <c r="D148" s="2">
        <f t="shared" si="9"/>
        <v>208101.89552238805</v>
      </c>
      <c r="E148" s="4">
        <f t="shared" si="8"/>
        <v>-389022024.99999994</v>
      </c>
      <c r="F148" s="2">
        <v>3283</v>
      </c>
      <c r="G148" s="2">
        <v>683198523</v>
      </c>
    </row>
    <row r="149" spans="1:7">
      <c r="A149" s="1">
        <f t="shared" si="10"/>
        <v>148</v>
      </c>
      <c r="B149" s="1" t="s">
        <v>160</v>
      </c>
      <c r="C149" s="2">
        <v>89606</v>
      </c>
      <c r="D149" s="2">
        <v>0</v>
      </c>
      <c r="E149" s="4">
        <f t="shared" si="8"/>
        <v>0</v>
      </c>
    </row>
    <row r="150" spans="1:7">
      <c r="A150" s="1">
        <f t="shared" si="10"/>
        <v>149</v>
      </c>
      <c r="B150" s="1" t="s">
        <v>120</v>
      </c>
      <c r="C150" s="2">
        <v>84036</v>
      </c>
      <c r="D150" s="2">
        <f t="shared" si="9"/>
        <v>180466.93292592041</v>
      </c>
      <c r="E150" s="4">
        <f t="shared" si="8"/>
        <v>-646955129</v>
      </c>
      <c r="F150" s="2">
        <v>6709</v>
      </c>
      <c r="G150" s="2">
        <v>1210752653</v>
      </c>
    </row>
    <row r="151" spans="1:7">
      <c r="A151" s="1">
        <f t="shared" si="10"/>
        <v>150</v>
      </c>
      <c r="B151" s="1" t="s">
        <v>150</v>
      </c>
      <c r="C151" s="2">
        <v>76383</v>
      </c>
      <c r="D151" s="2">
        <f t="shared" si="9"/>
        <v>119183.42079207921</v>
      </c>
      <c r="E151" s="4">
        <f t="shared" si="8"/>
        <v>-190205070</v>
      </c>
      <c r="F151" s="2">
        <v>4444</v>
      </c>
      <c r="G151" s="2">
        <v>529651122</v>
      </c>
    </row>
    <row r="152" spans="1:7">
      <c r="A152" s="1">
        <f t="shared" si="10"/>
        <v>151</v>
      </c>
      <c r="B152" s="1" t="s">
        <v>156</v>
      </c>
      <c r="C152" s="2">
        <v>76383</v>
      </c>
      <c r="D152" s="2">
        <v>0</v>
      </c>
      <c r="E152" s="4">
        <f t="shared" si="8"/>
        <v>0</v>
      </c>
    </row>
    <row r="153" spans="1:7">
      <c r="A153" s="1">
        <f t="shared" si="10"/>
        <v>152</v>
      </c>
      <c r="B153" s="1" t="s">
        <v>121</v>
      </c>
      <c r="C153" s="2">
        <v>75494</v>
      </c>
      <c r="D153" s="2">
        <v>0</v>
      </c>
      <c r="E153" s="4">
        <f t="shared" si="8"/>
        <v>0</v>
      </c>
    </row>
    <row r="154" spans="1:7">
      <c r="A154" s="1">
        <f t="shared" si="10"/>
        <v>153</v>
      </c>
      <c r="B154" s="1" t="s">
        <v>93</v>
      </c>
      <c r="C154" s="2">
        <v>72883</v>
      </c>
      <c r="D154" s="2">
        <v>0</v>
      </c>
      <c r="E154" s="4">
        <f t="shared" si="8"/>
        <v>0</v>
      </c>
    </row>
    <row r="155" spans="1:7">
      <c r="A155" s="1">
        <f t="shared" si="10"/>
        <v>154</v>
      </c>
      <c r="B155" s="1" t="s">
        <v>96</v>
      </c>
      <c r="C155" s="2">
        <v>72883</v>
      </c>
      <c r="D155" s="2">
        <v>0</v>
      </c>
      <c r="E155" s="4">
        <f t="shared" si="8"/>
        <v>0</v>
      </c>
    </row>
    <row r="156" spans="1:7">
      <c r="A156" s="1">
        <f t="shared" si="10"/>
        <v>155</v>
      </c>
      <c r="B156" s="1" t="s">
        <v>207</v>
      </c>
      <c r="C156" s="2">
        <v>71932</v>
      </c>
      <c r="D156" s="2">
        <f t="shared" si="9"/>
        <v>214095.61313057668</v>
      </c>
      <c r="E156" s="4">
        <f t="shared" si="8"/>
        <v>-12284215647</v>
      </c>
      <c r="F156" s="2">
        <v>86409</v>
      </c>
      <c r="G156" s="2">
        <v>18499787835</v>
      </c>
    </row>
    <row r="157" spans="1:7">
      <c r="A157" s="1">
        <f t="shared" si="10"/>
        <v>156</v>
      </c>
      <c r="B157" s="1" t="s">
        <v>211</v>
      </c>
      <c r="C157" s="2">
        <v>71932</v>
      </c>
      <c r="D157" s="2">
        <v>0</v>
      </c>
      <c r="E157" s="4">
        <f t="shared" si="8"/>
        <v>0</v>
      </c>
    </row>
    <row r="158" spans="1:7">
      <c r="A158" s="1">
        <f t="shared" si="10"/>
        <v>157</v>
      </c>
      <c r="B158" s="1" t="s">
        <v>214</v>
      </c>
      <c r="C158" s="2">
        <v>71932</v>
      </c>
      <c r="D158" s="2">
        <v>0</v>
      </c>
      <c r="E158" s="4">
        <f t="shared" si="8"/>
        <v>0</v>
      </c>
    </row>
    <row r="159" spans="1:7">
      <c r="A159" s="1">
        <f t="shared" si="10"/>
        <v>158</v>
      </c>
      <c r="B159" s="1" t="s">
        <v>164</v>
      </c>
      <c r="C159" s="2">
        <v>71904</v>
      </c>
      <c r="D159" s="2">
        <f t="shared" si="9"/>
        <v>250583.53514739228</v>
      </c>
      <c r="E159" s="4">
        <f t="shared" si="8"/>
        <v>-157595350</v>
      </c>
      <c r="F159" s="1">
        <v>882</v>
      </c>
      <c r="G159" s="2">
        <v>221014678</v>
      </c>
    </row>
    <row r="160" spans="1:7">
      <c r="A160" s="1">
        <f t="shared" si="10"/>
        <v>159</v>
      </c>
      <c r="B160" s="1" t="s">
        <v>126</v>
      </c>
      <c r="C160" s="2">
        <v>71598</v>
      </c>
      <c r="D160" s="2">
        <f t="shared" si="9"/>
        <v>400992.4365115746</v>
      </c>
      <c r="E160" s="4">
        <f t="shared" si="8"/>
        <v>-2874295853</v>
      </c>
      <c r="F160" s="2">
        <v>8726</v>
      </c>
      <c r="G160" s="2">
        <v>3499060001</v>
      </c>
    </row>
    <row r="161" spans="1:7">
      <c r="A161" s="1">
        <f t="shared" si="10"/>
        <v>160</v>
      </c>
      <c r="B161" s="1" t="s">
        <v>127</v>
      </c>
      <c r="C161" s="2">
        <v>71598</v>
      </c>
      <c r="D161" s="2">
        <f t="shared" si="9"/>
        <v>639189.41073697584</v>
      </c>
      <c r="E161" s="4">
        <f t="shared" si="8"/>
        <v>-1786777761</v>
      </c>
      <c r="F161" s="2">
        <v>3148</v>
      </c>
      <c r="G161" s="2">
        <v>2012168265</v>
      </c>
    </row>
    <row r="162" spans="1:7">
      <c r="A162" s="1">
        <f t="shared" si="10"/>
        <v>161</v>
      </c>
      <c r="B162" s="1" t="s">
        <v>95</v>
      </c>
      <c r="C162" s="2">
        <v>68024</v>
      </c>
      <c r="D162" s="2">
        <v>0</v>
      </c>
      <c r="E162" s="4">
        <f t="shared" si="8"/>
        <v>0</v>
      </c>
    </row>
    <row r="163" spans="1:7">
      <c r="A163" s="1">
        <f t="shared" si="10"/>
        <v>162</v>
      </c>
      <c r="B163" s="1" t="s">
        <v>173</v>
      </c>
      <c r="C163" s="2">
        <v>67261</v>
      </c>
      <c r="D163" s="2">
        <v>0</v>
      </c>
      <c r="E163" s="4">
        <f t="shared" si="8"/>
        <v>0</v>
      </c>
    </row>
    <row r="164" spans="1:7">
      <c r="A164" s="1">
        <f t="shared" si="10"/>
        <v>163</v>
      </c>
      <c r="B164" s="1" t="s">
        <v>179</v>
      </c>
      <c r="C164" s="2">
        <v>67261</v>
      </c>
      <c r="D164" s="2">
        <v>0</v>
      </c>
      <c r="E164" s="4">
        <f t="shared" si="8"/>
        <v>0</v>
      </c>
    </row>
    <row r="165" spans="1:7">
      <c r="A165" s="1">
        <f t="shared" si="10"/>
        <v>164</v>
      </c>
      <c r="B165" s="1" t="s">
        <v>183</v>
      </c>
      <c r="C165" s="2">
        <v>65396</v>
      </c>
      <c r="D165" s="2">
        <f t="shared" si="9"/>
        <v>188404.66382252559</v>
      </c>
      <c r="E165" s="4">
        <f t="shared" si="8"/>
        <v>-72083077</v>
      </c>
      <c r="F165" s="1">
        <v>586</v>
      </c>
      <c r="G165" s="2">
        <v>110405133</v>
      </c>
    </row>
    <row r="166" spans="1:7">
      <c r="A166" s="1">
        <f t="shared" si="10"/>
        <v>165</v>
      </c>
      <c r="B166" s="1" t="s">
        <v>5</v>
      </c>
      <c r="C166" s="2">
        <v>60767</v>
      </c>
      <c r="D166" s="2">
        <f t="shared" si="9"/>
        <v>68796</v>
      </c>
      <c r="E166" s="4">
        <f t="shared" si="8"/>
        <v>-8253812</v>
      </c>
      <c r="F166" s="7">
        <f>257*4</f>
        <v>1028</v>
      </c>
      <c r="G166" s="8">
        <f>17680572*4</f>
        <v>70722288</v>
      </c>
    </row>
    <row r="167" spans="1:7">
      <c r="A167" s="1">
        <f t="shared" si="10"/>
        <v>166</v>
      </c>
      <c r="B167" s="1" t="s">
        <v>101</v>
      </c>
      <c r="C167" s="2">
        <v>60736</v>
      </c>
      <c r="D167" s="2">
        <v>0</v>
      </c>
      <c r="E167" s="4">
        <f t="shared" si="8"/>
        <v>0</v>
      </c>
    </row>
    <row r="168" spans="1:7">
      <c r="A168" s="1">
        <f t="shared" si="10"/>
        <v>167</v>
      </c>
      <c r="B168" s="1" t="s">
        <v>195</v>
      </c>
      <c r="C168" s="2">
        <v>60674</v>
      </c>
      <c r="D168" s="2">
        <v>0</v>
      </c>
      <c r="E168" s="4">
        <f t="shared" si="8"/>
        <v>0</v>
      </c>
    </row>
    <row r="169" spans="1:7">
      <c r="A169" s="1">
        <f t="shared" si="10"/>
        <v>168</v>
      </c>
      <c r="B169" s="1" t="s">
        <v>117</v>
      </c>
      <c r="C169" s="2">
        <v>57650</v>
      </c>
      <c r="D169" s="2">
        <v>0</v>
      </c>
      <c r="E169" s="4">
        <f t="shared" si="8"/>
        <v>0</v>
      </c>
    </row>
    <row r="170" spans="1:7">
      <c r="A170" s="1">
        <f t="shared" si="10"/>
        <v>169</v>
      </c>
      <c r="B170" s="1" t="s">
        <v>167</v>
      </c>
      <c r="C170" s="2">
        <v>56051</v>
      </c>
      <c r="D170" s="2">
        <v>0</v>
      </c>
      <c r="E170" s="4">
        <f t="shared" si="8"/>
        <v>0</v>
      </c>
    </row>
    <row r="171" spans="1:7">
      <c r="A171" s="1">
        <f t="shared" si="10"/>
        <v>170</v>
      </c>
      <c r="B171" s="1" t="s">
        <v>100</v>
      </c>
      <c r="C171" s="2">
        <v>54662</v>
      </c>
      <c r="D171" s="2">
        <v>0</v>
      </c>
      <c r="E171" s="4">
        <f t="shared" si="8"/>
        <v>0</v>
      </c>
    </row>
    <row r="172" spans="1:7">
      <c r="A172" s="1">
        <f t="shared" si="10"/>
        <v>171</v>
      </c>
      <c r="B172" s="1" t="s">
        <v>123</v>
      </c>
      <c r="C172" s="2">
        <v>52371</v>
      </c>
      <c r="D172" s="2">
        <f t="shared" si="9"/>
        <v>59413.881017405125</v>
      </c>
      <c r="E172" s="4">
        <f t="shared" si="8"/>
        <v>-345565999.99999988</v>
      </c>
      <c r="F172" s="2">
        <v>49066</v>
      </c>
      <c r="G172" s="2">
        <v>2915201486</v>
      </c>
    </row>
    <row r="173" spans="1:7">
      <c r="A173" s="1">
        <f t="shared" si="10"/>
        <v>172</v>
      </c>
      <c r="B173" s="1" t="s">
        <v>115</v>
      </c>
      <c r="C173" s="2">
        <v>51818</v>
      </c>
      <c r="D173" s="2">
        <f t="shared" si="9"/>
        <v>82591.584615384621</v>
      </c>
      <c r="E173" s="4">
        <f t="shared" si="8"/>
        <v>-226031979.00000003</v>
      </c>
      <c r="F173" s="2">
        <v>7345</v>
      </c>
      <c r="G173" s="2">
        <v>606635189</v>
      </c>
    </row>
    <row r="174" spans="1:7">
      <c r="A174" s="1">
        <f t="shared" si="10"/>
        <v>173</v>
      </c>
      <c r="B174" s="1" t="s">
        <v>8</v>
      </c>
      <c r="C174" s="2">
        <v>50617</v>
      </c>
      <c r="D174" s="2">
        <v>0</v>
      </c>
      <c r="E174" s="4">
        <f t="shared" si="8"/>
        <v>0</v>
      </c>
    </row>
    <row r="175" spans="1:7">
      <c r="A175" s="1">
        <f t="shared" si="10"/>
        <v>174</v>
      </c>
      <c r="B175" s="1" t="s">
        <v>114</v>
      </c>
      <c r="C175" s="2">
        <v>48364</v>
      </c>
      <c r="D175" s="2">
        <v>0</v>
      </c>
      <c r="E175" s="4">
        <f t="shared" si="8"/>
        <v>0</v>
      </c>
    </row>
    <row r="176" spans="1:7">
      <c r="A176" s="1">
        <f t="shared" si="10"/>
        <v>175</v>
      </c>
      <c r="B176" s="1" t="s">
        <v>188</v>
      </c>
      <c r="C176" s="2">
        <v>46712</v>
      </c>
      <c r="D176" s="2">
        <f t="shared" ref="D176:D201" si="11">G176/F176</f>
        <v>119817.74444444444</v>
      </c>
      <c r="E176" s="4">
        <f t="shared" ref="E176:E221" si="12">(C176-D176)*F176</f>
        <v>-59215653</v>
      </c>
      <c r="F176" s="1">
        <v>810</v>
      </c>
      <c r="G176" s="2">
        <v>97052373</v>
      </c>
    </row>
    <row r="177" spans="1:7">
      <c r="A177" s="1">
        <f t="shared" si="10"/>
        <v>176</v>
      </c>
      <c r="B177" s="1" t="s">
        <v>165</v>
      </c>
      <c r="C177" s="2">
        <v>44841</v>
      </c>
      <c r="D177" s="2">
        <f t="shared" si="11"/>
        <v>94521.126537537115</v>
      </c>
      <c r="E177" s="4">
        <f t="shared" si="12"/>
        <v>-1054162605</v>
      </c>
      <c r="F177" s="2">
        <v>21219</v>
      </c>
      <c r="G177" s="2">
        <v>2005643784</v>
      </c>
    </row>
    <row r="178" spans="1:7">
      <c r="A178" s="1">
        <f t="shared" si="10"/>
        <v>177</v>
      </c>
      <c r="B178" s="1" t="s">
        <v>172</v>
      </c>
      <c r="C178" s="2">
        <v>44841</v>
      </c>
      <c r="D178" s="2">
        <v>0</v>
      </c>
      <c r="E178" s="4">
        <f t="shared" si="12"/>
        <v>0</v>
      </c>
    </row>
    <row r="179" spans="1:7">
      <c r="A179" s="1">
        <f t="shared" si="10"/>
        <v>178</v>
      </c>
      <c r="B179" s="1" t="s">
        <v>119</v>
      </c>
      <c r="C179" s="2">
        <v>42018</v>
      </c>
      <c r="D179" s="2">
        <f t="shared" si="11"/>
        <v>91097.715981231027</v>
      </c>
      <c r="E179" s="4">
        <f t="shared" si="12"/>
        <v>-177815811</v>
      </c>
      <c r="F179" s="2">
        <v>3623</v>
      </c>
      <c r="G179" s="2">
        <v>330047025</v>
      </c>
    </row>
    <row r="180" spans="1:7">
      <c r="A180" s="1">
        <f t="shared" si="10"/>
        <v>179</v>
      </c>
      <c r="B180" s="1" t="s">
        <v>143</v>
      </c>
      <c r="C180" s="2">
        <v>38191</v>
      </c>
      <c r="D180" s="2">
        <f t="shared" si="11"/>
        <v>157741</v>
      </c>
      <c r="E180" s="4">
        <f t="shared" si="12"/>
        <v>-22834050</v>
      </c>
      <c r="F180" s="1">
        <v>191</v>
      </c>
      <c r="G180" s="2">
        <v>30128531</v>
      </c>
    </row>
    <row r="181" spans="1:7">
      <c r="A181" s="1">
        <f t="shared" si="10"/>
        <v>180</v>
      </c>
      <c r="B181" s="1" t="s">
        <v>145</v>
      </c>
      <c r="C181" s="2">
        <v>38191</v>
      </c>
      <c r="D181" s="2">
        <v>0</v>
      </c>
      <c r="E181" s="4">
        <f t="shared" si="12"/>
        <v>0</v>
      </c>
    </row>
    <row r="182" spans="1:7">
      <c r="A182" s="1">
        <f t="shared" si="10"/>
        <v>181</v>
      </c>
      <c r="B182" s="1" t="s">
        <v>148</v>
      </c>
      <c r="C182" s="2">
        <v>38191</v>
      </c>
      <c r="D182" s="2">
        <f t="shared" si="11"/>
        <v>63524.568507157463</v>
      </c>
      <c r="E182" s="4">
        <f t="shared" si="12"/>
        <v>-111493035</v>
      </c>
      <c r="F182" s="2">
        <v>4401</v>
      </c>
      <c r="G182" s="2">
        <v>279571626</v>
      </c>
    </row>
    <row r="183" spans="1:7">
      <c r="A183" s="1">
        <f t="shared" si="10"/>
        <v>182</v>
      </c>
      <c r="B183" s="1" t="s">
        <v>155</v>
      </c>
      <c r="C183" s="2">
        <v>38191</v>
      </c>
      <c r="D183" s="2">
        <v>0</v>
      </c>
      <c r="E183" s="4">
        <f t="shared" si="12"/>
        <v>0</v>
      </c>
    </row>
    <row r="184" spans="1:7">
      <c r="A184" s="1">
        <f t="shared" si="10"/>
        <v>183</v>
      </c>
      <c r="B184" s="1" t="s">
        <v>92</v>
      </c>
      <c r="C184" s="2">
        <v>36442</v>
      </c>
      <c r="D184" s="2">
        <f t="shared" si="11"/>
        <v>83114.65058882485</v>
      </c>
      <c r="E184" s="4">
        <f t="shared" si="12"/>
        <v>-745082193.99999988</v>
      </c>
      <c r="F184" s="2">
        <v>15964</v>
      </c>
      <c r="G184" s="2">
        <v>1326842282</v>
      </c>
    </row>
    <row r="185" spans="1:7">
      <c r="A185" s="1">
        <f t="shared" si="10"/>
        <v>184</v>
      </c>
      <c r="B185" s="1" t="s">
        <v>99</v>
      </c>
      <c r="C185" s="2">
        <v>36442</v>
      </c>
      <c r="D185" s="2">
        <v>0</v>
      </c>
      <c r="E185" s="4">
        <f t="shared" si="12"/>
        <v>0</v>
      </c>
    </row>
    <row r="186" spans="1:7">
      <c r="A186" s="1">
        <f t="shared" si="10"/>
        <v>185</v>
      </c>
      <c r="B186" s="1" t="s">
        <v>203</v>
      </c>
      <c r="C186" s="2">
        <v>35966</v>
      </c>
      <c r="D186" s="2">
        <v>0</v>
      </c>
      <c r="E186" s="4">
        <f t="shared" si="12"/>
        <v>0</v>
      </c>
    </row>
    <row r="187" spans="1:7">
      <c r="A187" s="1">
        <f t="shared" si="10"/>
        <v>186</v>
      </c>
      <c r="B187" s="1" t="s">
        <v>213</v>
      </c>
      <c r="C187" s="2">
        <v>35966</v>
      </c>
      <c r="D187" s="2">
        <f t="shared" si="11"/>
        <v>132413.10723350252</v>
      </c>
      <c r="E187" s="4">
        <f t="shared" si="12"/>
        <v>-912003845.99999988</v>
      </c>
      <c r="F187" s="2">
        <v>9456</v>
      </c>
      <c r="G187" s="2">
        <v>1252098342</v>
      </c>
    </row>
    <row r="188" spans="1:7">
      <c r="A188" s="1">
        <f t="shared" si="10"/>
        <v>187</v>
      </c>
      <c r="B188" s="1" t="s">
        <v>113</v>
      </c>
      <c r="C188" s="2">
        <v>34546</v>
      </c>
      <c r="D188" s="2">
        <v>0</v>
      </c>
      <c r="E188" s="4">
        <f t="shared" si="12"/>
        <v>0</v>
      </c>
    </row>
    <row r="189" spans="1:7">
      <c r="A189" s="1">
        <f t="shared" si="10"/>
        <v>188</v>
      </c>
      <c r="B189" s="1" t="s">
        <v>91</v>
      </c>
      <c r="C189" s="2">
        <v>34012</v>
      </c>
      <c r="D189" s="2">
        <v>0</v>
      </c>
      <c r="E189" s="4">
        <f t="shared" si="12"/>
        <v>0</v>
      </c>
    </row>
    <row r="190" spans="1:7">
      <c r="A190" s="1">
        <f t="shared" si="10"/>
        <v>189</v>
      </c>
      <c r="B190" s="1" t="s">
        <v>104</v>
      </c>
      <c r="C190" s="2">
        <v>34012</v>
      </c>
      <c r="D190" s="2">
        <v>0</v>
      </c>
      <c r="E190" s="4">
        <f t="shared" si="12"/>
        <v>0</v>
      </c>
    </row>
    <row r="191" spans="1:7">
      <c r="A191" s="1">
        <f t="shared" si="10"/>
        <v>190</v>
      </c>
      <c r="B191" s="1" t="s">
        <v>174</v>
      </c>
      <c r="C191" s="2">
        <v>33631</v>
      </c>
      <c r="D191" s="2">
        <v>0</v>
      </c>
      <c r="E191" s="4">
        <f t="shared" si="12"/>
        <v>0</v>
      </c>
    </row>
    <row r="192" spans="1:7">
      <c r="A192" s="1">
        <f t="shared" si="10"/>
        <v>191</v>
      </c>
      <c r="B192" s="1" t="s">
        <v>178</v>
      </c>
      <c r="C192" s="2">
        <v>33631</v>
      </c>
      <c r="D192" s="2">
        <v>0</v>
      </c>
      <c r="E192" s="4">
        <f t="shared" si="12"/>
        <v>0</v>
      </c>
    </row>
    <row r="193" spans="1:7">
      <c r="A193" s="1">
        <f t="shared" si="10"/>
        <v>192</v>
      </c>
      <c r="B193" s="1" t="s">
        <v>98</v>
      </c>
      <c r="C193" s="2">
        <v>30368</v>
      </c>
      <c r="D193" s="2">
        <v>0</v>
      </c>
      <c r="E193" s="4">
        <f t="shared" si="12"/>
        <v>0</v>
      </c>
    </row>
    <row r="194" spans="1:7">
      <c r="A194" s="1">
        <f t="shared" si="10"/>
        <v>193</v>
      </c>
      <c r="B194" s="1" t="s">
        <v>90</v>
      </c>
      <c r="C194" s="2">
        <v>24294</v>
      </c>
      <c r="D194" s="2">
        <v>0</v>
      </c>
      <c r="E194" s="4">
        <f t="shared" si="12"/>
        <v>0</v>
      </c>
    </row>
    <row r="195" spans="1:7">
      <c r="A195" s="1">
        <f t="shared" si="10"/>
        <v>194</v>
      </c>
      <c r="B195" s="1" t="s">
        <v>108</v>
      </c>
      <c r="C195" s="2">
        <v>24294</v>
      </c>
      <c r="D195" s="2">
        <v>0</v>
      </c>
      <c r="E195" s="4">
        <f t="shared" si="12"/>
        <v>0</v>
      </c>
    </row>
    <row r="196" spans="1:7">
      <c r="A196" s="1">
        <f t="shared" ref="A196:A221" si="13">A195+1</f>
        <v>195</v>
      </c>
      <c r="B196" s="1" t="s">
        <v>197</v>
      </c>
      <c r="C196" s="2">
        <v>24269</v>
      </c>
      <c r="D196" s="2">
        <f t="shared" si="11"/>
        <v>55019</v>
      </c>
      <c r="E196" s="4">
        <f t="shared" si="12"/>
        <v>-746210250</v>
      </c>
      <c r="F196" s="2">
        <v>24267</v>
      </c>
      <c r="G196" s="2">
        <v>1335146073</v>
      </c>
    </row>
    <row r="197" spans="1:7">
      <c r="A197" s="1">
        <f t="shared" si="13"/>
        <v>196</v>
      </c>
      <c r="B197" s="1" t="s">
        <v>112</v>
      </c>
      <c r="C197" s="2">
        <v>24182</v>
      </c>
      <c r="D197" s="2">
        <v>0</v>
      </c>
      <c r="E197" s="4">
        <f t="shared" si="12"/>
        <v>0</v>
      </c>
    </row>
    <row r="198" spans="1:7">
      <c r="A198" s="1">
        <f t="shared" si="13"/>
        <v>197</v>
      </c>
      <c r="B198" s="1" t="s">
        <v>184</v>
      </c>
      <c r="C198" s="2">
        <v>23356</v>
      </c>
      <c r="D198" s="2">
        <f t="shared" si="11"/>
        <v>35846</v>
      </c>
      <c r="E198" s="4">
        <f t="shared" si="12"/>
        <v>-67433510</v>
      </c>
      <c r="F198" s="2">
        <v>5399</v>
      </c>
      <c r="G198" s="2">
        <v>193532554</v>
      </c>
    </row>
    <row r="199" spans="1:7">
      <c r="A199" s="1">
        <f t="shared" si="13"/>
        <v>198</v>
      </c>
      <c r="B199" s="1" t="s">
        <v>185</v>
      </c>
      <c r="C199" s="2">
        <v>23356</v>
      </c>
      <c r="D199" s="2">
        <v>0</v>
      </c>
      <c r="E199" s="4">
        <f t="shared" si="12"/>
        <v>0</v>
      </c>
    </row>
    <row r="200" spans="1:7">
      <c r="A200" s="1">
        <f t="shared" si="13"/>
        <v>199</v>
      </c>
      <c r="B200" s="1" t="s">
        <v>192</v>
      </c>
      <c r="C200" s="2">
        <v>23356</v>
      </c>
      <c r="D200" s="2">
        <f t="shared" si="11"/>
        <v>52881.580361806184</v>
      </c>
      <c r="E200" s="4">
        <f t="shared" si="12"/>
        <v>-621838248</v>
      </c>
      <c r="F200" s="2">
        <v>21061</v>
      </c>
      <c r="G200" s="2">
        <v>1113738964</v>
      </c>
    </row>
    <row r="201" spans="1:7">
      <c r="A201" s="1">
        <f t="shared" si="13"/>
        <v>200</v>
      </c>
      <c r="B201" s="1" t="s">
        <v>169</v>
      </c>
      <c r="C201" s="2">
        <v>22420</v>
      </c>
      <c r="D201" s="2">
        <f t="shared" si="11"/>
        <v>74703</v>
      </c>
      <c r="E201" s="4">
        <f t="shared" si="12"/>
        <v>-115231732</v>
      </c>
      <c r="F201" s="2">
        <v>2204</v>
      </c>
      <c r="G201" s="2">
        <v>164645412</v>
      </c>
    </row>
    <row r="202" spans="1:7">
      <c r="A202" s="1">
        <f t="shared" si="13"/>
        <v>201</v>
      </c>
      <c r="B202" s="1" t="s">
        <v>171</v>
      </c>
      <c r="C202" s="2">
        <v>22420</v>
      </c>
      <c r="D202" s="2">
        <v>0</v>
      </c>
      <c r="E202" s="4">
        <f t="shared" si="12"/>
        <v>0</v>
      </c>
    </row>
    <row r="203" spans="1:7">
      <c r="A203" s="1">
        <f t="shared" si="13"/>
        <v>202</v>
      </c>
      <c r="B203" s="1" t="s">
        <v>138</v>
      </c>
      <c r="C203" s="2">
        <v>19096</v>
      </c>
      <c r="D203" s="2">
        <v>0</v>
      </c>
      <c r="E203" s="4">
        <f t="shared" si="12"/>
        <v>0</v>
      </c>
    </row>
    <row r="204" spans="1:7">
      <c r="A204" s="1">
        <f t="shared" si="13"/>
        <v>203</v>
      </c>
      <c r="B204" s="1" t="s">
        <v>142</v>
      </c>
      <c r="C204" s="2">
        <v>19096</v>
      </c>
      <c r="D204" s="2">
        <v>0</v>
      </c>
      <c r="E204" s="4">
        <f t="shared" si="12"/>
        <v>0</v>
      </c>
    </row>
    <row r="205" spans="1:7">
      <c r="A205" s="1">
        <f t="shared" si="13"/>
        <v>204</v>
      </c>
      <c r="B205" s="1" t="s">
        <v>144</v>
      </c>
      <c r="C205" s="2">
        <v>19096</v>
      </c>
      <c r="D205" s="2">
        <v>0</v>
      </c>
      <c r="E205" s="4">
        <f t="shared" si="12"/>
        <v>0</v>
      </c>
    </row>
    <row r="206" spans="1:7">
      <c r="A206" s="1">
        <f t="shared" si="13"/>
        <v>205</v>
      </c>
      <c r="B206" s="1" t="s">
        <v>154</v>
      </c>
      <c r="C206" s="2">
        <v>19096</v>
      </c>
      <c r="D206" s="2">
        <v>0</v>
      </c>
      <c r="E206" s="4">
        <f t="shared" si="12"/>
        <v>0</v>
      </c>
    </row>
    <row r="207" spans="1:7">
      <c r="A207" s="1">
        <f t="shared" si="13"/>
        <v>206</v>
      </c>
      <c r="B207" s="1" t="s">
        <v>107</v>
      </c>
      <c r="C207" s="2">
        <v>18221</v>
      </c>
      <c r="D207" s="2">
        <v>0</v>
      </c>
      <c r="E207" s="4">
        <f t="shared" si="12"/>
        <v>0</v>
      </c>
    </row>
    <row r="208" spans="1:7">
      <c r="A208" s="1">
        <f t="shared" si="13"/>
        <v>207</v>
      </c>
      <c r="B208" s="1" t="s">
        <v>111</v>
      </c>
      <c r="C208" s="2">
        <v>17273</v>
      </c>
      <c r="D208" s="2">
        <v>0</v>
      </c>
      <c r="E208" s="4">
        <f t="shared" si="12"/>
        <v>0</v>
      </c>
    </row>
    <row r="209" spans="1:5">
      <c r="A209" s="1">
        <f t="shared" si="13"/>
        <v>208</v>
      </c>
      <c r="B209" s="1" t="s">
        <v>89</v>
      </c>
      <c r="C209" s="2">
        <v>17006</v>
      </c>
      <c r="D209" s="2">
        <v>0</v>
      </c>
      <c r="E209" s="4">
        <f t="shared" si="12"/>
        <v>0</v>
      </c>
    </row>
    <row r="210" spans="1:5">
      <c r="A210" s="1">
        <f t="shared" si="13"/>
        <v>209</v>
      </c>
      <c r="B210" s="1" t="s">
        <v>94</v>
      </c>
      <c r="C210" s="2">
        <v>17006</v>
      </c>
      <c r="D210" s="2">
        <v>0</v>
      </c>
      <c r="E210" s="4">
        <f t="shared" si="12"/>
        <v>0</v>
      </c>
    </row>
    <row r="211" spans="1:5">
      <c r="A211" s="1">
        <f t="shared" si="13"/>
        <v>210</v>
      </c>
      <c r="B211" s="1" t="s">
        <v>103</v>
      </c>
      <c r="C211" s="2">
        <v>17006</v>
      </c>
      <c r="D211" s="2">
        <v>0</v>
      </c>
      <c r="E211" s="4">
        <f t="shared" si="12"/>
        <v>0</v>
      </c>
    </row>
    <row r="212" spans="1:5">
      <c r="A212" s="1">
        <f t="shared" si="13"/>
        <v>211</v>
      </c>
      <c r="B212" s="1" t="s">
        <v>88</v>
      </c>
      <c r="C212" s="2">
        <v>12147</v>
      </c>
      <c r="D212" s="2">
        <v>0</v>
      </c>
      <c r="E212" s="4">
        <f t="shared" si="12"/>
        <v>0</v>
      </c>
    </row>
    <row r="213" spans="1:5">
      <c r="A213" s="1">
        <f t="shared" si="13"/>
        <v>212</v>
      </c>
      <c r="B213" s="1" t="s">
        <v>106</v>
      </c>
      <c r="C213" s="2">
        <v>12147</v>
      </c>
      <c r="D213" s="2">
        <v>0</v>
      </c>
      <c r="E213" s="4">
        <f t="shared" si="12"/>
        <v>0</v>
      </c>
    </row>
    <row r="214" spans="1:5">
      <c r="A214" s="1">
        <f t="shared" si="13"/>
        <v>213</v>
      </c>
      <c r="B214" s="1" t="s">
        <v>194</v>
      </c>
      <c r="C214" s="2">
        <v>12135</v>
      </c>
      <c r="D214" s="2">
        <v>0</v>
      </c>
      <c r="E214" s="4">
        <f t="shared" si="12"/>
        <v>0</v>
      </c>
    </row>
    <row r="215" spans="1:5">
      <c r="A215" s="1">
        <f t="shared" si="13"/>
        <v>214</v>
      </c>
      <c r="B215" s="1" t="s">
        <v>110</v>
      </c>
      <c r="C215" s="2">
        <v>12091</v>
      </c>
      <c r="D215" s="2">
        <v>0</v>
      </c>
      <c r="E215" s="4">
        <f t="shared" si="12"/>
        <v>0</v>
      </c>
    </row>
    <row r="216" spans="1:5">
      <c r="A216" s="1">
        <f t="shared" si="13"/>
        <v>215</v>
      </c>
      <c r="B216" s="1" t="s">
        <v>191</v>
      </c>
      <c r="C216" s="2">
        <v>11678</v>
      </c>
      <c r="D216" s="2">
        <v>0</v>
      </c>
      <c r="E216" s="4">
        <f t="shared" si="12"/>
        <v>0</v>
      </c>
    </row>
    <row r="217" spans="1:5">
      <c r="A217" s="1">
        <f t="shared" si="13"/>
        <v>216</v>
      </c>
      <c r="B217" s="1" t="s">
        <v>87</v>
      </c>
      <c r="C217" s="2">
        <v>8503</v>
      </c>
      <c r="D217" s="2">
        <v>0</v>
      </c>
      <c r="E217" s="4">
        <f t="shared" si="12"/>
        <v>0</v>
      </c>
    </row>
    <row r="218" spans="1:5">
      <c r="A218" s="1">
        <f t="shared" si="13"/>
        <v>217</v>
      </c>
      <c r="B218" s="1" t="s">
        <v>102</v>
      </c>
      <c r="C218" s="2">
        <v>8503</v>
      </c>
      <c r="D218" s="2">
        <v>0</v>
      </c>
      <c r="E218" s="4">
        <f t="shared" si="12"/>
        <v>0</v>
      </c>
    </row>
    <row r="219" spans="1:5">
      <c r="A219" s="1">
        <f t="shared" si="13"/>
        <v>218</v>
      </c>
      <c r="B219" s="1" t="s">
        <v>105</v>
      </c>
      <c r="C219" s="2">
        <v>6074</v>
      </c>
      <c r="D219" s="2">
        <v>0</v>
      </c>
      <c r="E219" s="4">
        <f t="shared" si="12"/>
        <v>0</v>
      </c>
    </row>
    <row r="220" spans="1:5">
      <c r="A220" s="1">
        <f t="shared" si="13"/>
        <v>219</v>
      </c>
      <c r="B220" s="1" t="s">
        <v>46</v>
      </c>
      <c r="C220" s="2">
        <v>5652</v>
      </c>
      <c r="D220" s="2">
        <v>0</v>
      </c>
      <c r="E220" s="4">
        <f t="shared" si="12"/>
        <v>0</v>
      </c>
    </row>
    <row r="221" spans="1:5">
      <c r="A221" s="1">
        <f t="shared" si="13"/>
        <v>220</v>
      </c>
      <c r="B221" s="1" t="s">
        <v>220</v>
      </c>
      <c r="C221" s="2">
        <v>3163</v>
      </c>
      <c r="D221" s="2">
        <v>0</v>
      </c>
      <c r="E221" s="4">
        <f t="shared" si="12"/>
        <v>0</v>
      </c>
    </row>
  </sheetData>
  <sortState ref="B2:C221">
    <sortCondition descending="1" ref="C2:C2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8"/>
  <sheetViews>
    <sheetView topLeftCell="A201" workbookViewId="0">
      <selection activeCell="A2" sqref="A2:G2"/>
    </sheetView>
  </sheetViews>
  <sheetFormatPr baseColWidth="10" defaultRowHeight="12.75"/>
  <cols>
    <col min="1" max="1" width="3.7109375" style="1" customWidth="1"/>
    <col min="2" max="2" width="49.28515625" style="1" customWidth="1"/>
    <col min="3" max="4" width="11.42578125" style="2"/>
    <col min="5" max="5" width="12.7109375" style="4" customWidth="1"/>
    <col min="6" max="6" width="9" style="1" bestFit="1" customWidth="1"/>
    <col min="7" max="7" width="11.7109375" style="2" bestFit="1" customWidth="1"/>
    <col min="8" max="16384" width="11.42578125" style="1"/>
  </cols>
  <sheetData>
    <row r="1" spans="1:7" ht="18">
      <c r="A1" s="144" t="s">
        <v>348</v>
      </c>
      <c r="B1" s="145"/>
      <c r="C1" s="145"/>
      <c r="D1" s="145"/>
      <c r="E1" s="145"/>
      <c r="F1" s="145"/>
      <c r="G1" s="146"/>
    </row>
    <row r="2" spans="1:7" ht="16.5" thickBot="1">
      <c r="A2" s="147" t="s">
        <v>345</v>
      </c>
      <c r="B2" s="148"/>
      <c r="C2" s="148"/>
      <c r="D2" s="148"/>
      <c r="E2" s="148"/>
      <c r="F2" s="148"/>
      <c r="G2" s="149"/>
    </row>
    <row r="3" spans="1:7">
      <c r="A3" s="18" t="s">
        <v>222</v>
      </c>
      <c r="B3" s="19" t="s">
        <v>250</v>
      </c>
      <c r="C3" s="20" t="s">
        <v>249</v>
      </c>
      <c r="D3" s="33" t="s">
        <v>251</v>
      </c>
      <c r="E3" s="40" t="s">
        <v>253</v>
      </c>
      <c r="F3" s="36" t="s">
        <v>225</v>
      </c>
      <c r="G3" s="21" t="s">
        <v>226</v>
      </c>
    </row>
    <row r="4" spans="1:7">
      <c r="A4" s="22">
        <v>1</v>
      </c>
      <c r="B4" s="15" t="s">
        <v>227</v>
      </c>
      <c r="C4" s="13">
        <v>23076861</v>
      </c>
      <c r="D4" s="34">
        <f>G4/F4</f>
        <v>23294761</v>
      </c>
      <c r="E4" s="41">
        <f>(C4-D4)*F4</f>
        <v>-60794100</v>
      </c>
      <c r="F4" s="37">
        <v>279</v>
      </c>
      <c r="G4" s="23">
        <v>6499238319</v>
      </c>
    </row>
    <row r="5" spans="1:7">
      <c r="A5" s="44">
        <f>A4+1</f>
        <v>2</v>
      </c>
      <c r="B5" s="45" t="s">
        <v>228</v>
      </c>
      <c r="C5" s="46">
        <v>21049065</v>
      </c>
      <c r="D5" s="47">
        <v>0</v>
      </c>
      <c r="E5" s="48">
        <v>0</v>
      </c>
      <c r="F5" s="49">
        <v>0</v>
      </c>
      <c r="G5" s="50">
        <v>0</v>
      </c>
    </row>
    <row r="6" spans="1:7">
      <c r="A6" s="22">
        <f t="shared" ref="A6:A26" si="0">A5+1</f>
        <v>3</v>
      </c>
      <c r="B6" s="15" t="s">
        <v>229</v>
      </c>
      <c r="C6" s="13">
        <v>16345737</v>
      </c>
      <c r="D6" s="34">
        <f>G6/F6</f>
        <v>18827957</v>
      </c>
      <c r="E6" s="41">
        <f>(C6-D6)*F6</f>
        <v>-399637420</v>
      </c>
      <c r="F6" s="37">
        <v>161</v>
      </c>
      <c r="G6" s="23">
        <v>3031301077</v>
      </c>
    </row>
    <row r="7" spans="1:7">
      <c r="A7" s="22">
        <f t="shared" si="0"/>
        <v>4</v>
      </c>
      <c r="B7" s="15" t="s">
        <v>230</v>
      </c>
      <c r="C7" s="13">
        <v>16331884</v>
      </c>
      <c r="D7" s="34">
        <f t="shared" ref="D7:D24" si="1">G7/F7</f>
        <v>28867453.632450331</v>
      </c>
      <c r="E7" s="41">
        <f t="shared" ref="E7:E25" si="2">(C7-D7)*F7</f>
        <v>-3785742029</v>
      </c>
      <c r="F7" s="37">
        <v>302</v>
      </c>
      <c r="G7" s="23">
        <v>8717970997</v>
      </c>
    </row>
    <row r="8" spans="1:7">
      <c r="A8" s="44">
        <f t="shared" si="0"/>
        <v>5</v>
      </c>
      <c r="B8" s="45" t="s">
        <v>232</v>
      </c>
      <c r="C8" s="46">
        <v>12942812</v>
      </c>
      <c r="D8" s="47">
        <v>0</v>
      </c>
      <c r="E8" s="48">
        <v>0</v>
      </c>
      <c r="F8" s="49">
        <v>0</v>
      </c>
      <c r="G8" s="50">
        <v>0</v>
      </c>
    </row>
    <row r="9" spans="1:7">
      <c r="A9" s="22">
        <f t="shared" si="0"/>
        <v>6</v>
      </c>
      <c r="B9" s="15" t="s">
        <v>231</v>
      </c>
      <c r="C9" s="13">
        <v>12809555</v>
      </c>
      <c r="D9" s="34">
        <f t="shared" si="1"/>
        <v>15141408</v>
      </c>
      <c r="E9" s="41">
        <f t="shared" si="2"/>
        <v>-2781900629</v>
      </c>
      <c r="F9" s="38">
        <v>1193</v>
      </c>
      <c r="G9" s="23">
        <v>18063699744</v>
      </c>
    </row>
    <row r="10" spans="1:7">
      <c r="A10" s="22">
        <f t="shared" si="0"/>
        <v>7</v>
      </c>
      <c r="B10" s="15" t="s">
        <v>233</v>
      </c>
      <c r="C10" s="13">
        <v>12013041</v>
      </c>
      <c r="D10" s="34">
        <f t="shared" si="1"/>
        <v>11082425</v>
      </c>
      <c r="E10" s="41">
        <f t="shared" si="2"/>
        <v>245682624</v>
      </c>
      <c r="F10" s="37">
        <v>264</v>
      </c>
      <c r="G10" s="23">
        <v>2925760200</v>
      </c>
    </row>
    <row r="11" spans="1:7">
      <c r="A11" s="44">
        <f t="shared" si="0"/>
        <v>8</v>
      </c>
      <c r="B11" s="45" t="s">
        <v>234</v>
      </c>
      <c r="C11" s="46">
        <v>11357056</v>
      </c>
      <c r="D11" s="47">
        <v>0</v>
      </c>
      <c r="E11" s="48">
        <v>0</v>
      </c>
      <c r="F11" s="49">
        <v>0</v>
      </c>
      <c r="G11" s="50">
        <v>0</v>
      </c>
    </row>
    <row r="12" spans="1:7">
      <c r="A12" s="22">
        <f t="shared" si="0"/>
        <v>9</v>
      </c>
      <c r="B12" s="15" t="s">
        <v>235</v>
      </c>
      <c r="C12" s="13">
        <v>10897145</v>
      </c>
      <c r="D12" s="34">
        <f t="shared" si="1"/>
        <v>12005266.56762295</v>
      </c>
      <c r="E12" s="41">
        <f t="shared" si="2"/>
        <v>-540763324.99999976</v>
      </c>
      <c r="F12" s="37">
        <v>488</v>
      </c>
      <c r="G12" s="23">
        <v>5858570085</v>
      </c>
    </row>
    <row r="13" spans="1:7">
      <c r="A13" s="44">
        <f t="shared" si="0"/>
        <v>10</v>
      </c>
      <c r="B13" s="45" t="s">
        <v>236</v>
      </c>
      <c r="C13" s="46">
        <v>9707109</v>
      </c>
      <c r="D13" s="47">
        <v>0</v>
      </c>
      <c r="E13" s="48">
        <f t="shared" si="2"/>
        <v>0</v>
      </c>
      <c r="F13" s="49">
        <v>0</v>
      </c>
      <c r="G13" s="50">
        <v>0</v>
      </c>
    </row>
    <row r="14" spans="1:7">
      <c r="A14" s="44">
        <f t="shared" si="0"/>
        <v>11</v>
      </c>
      <c r="B14" s="45" t="s">
        <v>237</v>
      </c>
      <c r="C14" s="46">
        <v>8943583</v>
      </c>
      <c r="D14" s="47">
        <v>0</v>
      </c>
      <c r="E14" s="48">
        <f t="shared" si="2"/>
        <v>0</v>
      </c>
      <c r="F14" s="49">
        <v>0</v>
      </c>
      <c r="G14" s="50">
        <v>0</v>
      </c>
    </row>
    <row r="15" spans="1:7">
      <c r="A15" s="22">
        <f t="shared" si="0"/>
        <v>12</v>
      </c>
      <c r="B15" s="15" t="s">
        <v>238</v>
      </c>
      <c r="C15" s="13">
        <v>7577663</v>
      </c>
      <c r="D15" s="34">
        <f t="shared" si="1"/>
        <v>7974932</v>
      </c>
      <c r="E15" s="41">
        <f t="shared" si="2"/>
        <v>-8739918</v>
      </c>
      <c r="F15" s="37">
        <v>22</v>
      </c>
      <c r="G15" s="23">
        <v>175448504</v>
      </c>
    </row>
    <row r="16" spans="1:7">
      <c r="A16" s="44">
        <f t="shared" si="0"/>
        <v>13</v>
      </c>
      <c r="B16" s="45" t="s">
        <v>239</v>
      </c>
      <c r="C16" s="46">
        <v>7138697</v>
      </c>
      <c r="D16" s="47">
        <v>0</v>
      </c>
      <c r="E16" s="48">
        <f t="shared" si="2"/>
        <v>0</v>
      </c>
      <c r="F16" s="49">
        <v>0</v>
      </c>
      <c r="G16" s="50">
        <v>0</v>
      </c>
    </row>
    <row r="17" spans="1:7">
      <c r="A17" s="24">
        <f t="shared" si="0"/>
        <v>14</v>
      </c>
      <c r="B17" s="16" t="s">
        <v>240</v>
      </c>
      <c r="C17" s="14">
        <v>7138697</v>
      </c>
      <c r="D17" s="35">
        <f t="shared" si="1"/>
        <v>7617236</v>
      </c>
      <c r="E17" s="42">
        <f t="shared" si="2"/>
        <v>-137819232</v>
      </c>
      <c r="F17" s="39">
        <f>72*4</f>
        <v>288</v>
      </c>
      <c r="G17" s="25">
        <f>548440992*4</f>
        <v>2193763968</v>
      </c>
    </row>
    <row r="18" spans="1:7">
      <c r="A18" s="22">
        <f t="shared" si="0"/>
        <v>15</v>
      </c>
      <c r="B18" s="15" t="s">
        <v>241</v>
      </c>
      <c r="C18" s="13">
        <v>7027989</v>
      </c>
      <c r="D18" s="34">
        <f t="shared" si="1"/>
        <v>13496312.356014581</v>
      </c>
      <c r="E18" s="41">
        <f t="shared" si="2"/>
        <v>-5323430122.000001</v>
      </c>
      <c r="F18" s="37">
        <v>823</v>
      </c>
      <c r="G18" s="23">
        <v>11107465069</v>
      </c>
    </row>
    <row r="19" spans="1:7">
      <c r="A19" s="22">
        <f t="shared" si="0"/>
        <v>16</v>
      </c>
      <c r="B19" s="15" t="s">
        <v>242</v>
      </c>
      <c r="C19" s="13">
        <v>6883976</v>
      </c>
      <c r="D19" s="34">
        <f t="shared" si="1"/>
        <v>7154572.0940605504</v>
      </c>
      <c r="E19" s="41">
        <f t="shared" si="2"/>
        <v>-1170869299.0000017</v>
      </c>
      <c r="F19" s="38">
        <v>4327</v>
      </c>
      <c r="G19" s="23">
        <v>30957833451</v>
      </c>
    </row>
    <row r="20" spans="1:7">
      <c r="A20" s="22">
        <f t="shared" si="0"/>
        <v>17</v>
      </c>
      <c r="B20" s="15" t="s">
        <v>243</v>
      </c>
      <c r="C20" s="13">
        <v>6692472</v>
      </c>
      <c r="D20" s="34">
        <f t="shared" si="1"/>
        <v>19350242</v>
      </c>
      <c r="E20" s="41">
        <f t="shared" si="2"/>
        <v>-455679720</v>
      </c>
      <c r="F20" s="37">
        <v>36</v>
      </c>
      <c r="G20" s="23">
        <v>696608712</v>
      </c>
    </row>
    <row r="21" spans="1:7">
      <c r="A21" s="44">
        <f t="shared" si="0"/>
        <v>18</v>
      </c>
      <c r="B21" s="45" t="s">
        <v>244</v>
      </c>
      <c r="C21" s="46">
        <v>6471406</v>
      </c>
      <c r="D21" s="47">
        <v>0</v>
      </c>
      <c r="E21" s="48">
        <f t="shared" si="2"/>
        <v>0</v>
      </c>
      <c r="F21" s="49">
        <v>0</v>
      </c>
      <c r="G21" s="50">
        <v>0</v>
      </c>
    </row>
    <row r="22" spans="1:7">
      <c r="A22" s="24">
        <f t="shared" si="0"/>
        <v>19</v>
      </c>
      <c r="B22" s="16" t="s">
        <v>245</v>
      </c>
      <c r="C22" s="14">
        <v>6471406</v>
      </c>
      <c r="D22" s="35">
        <f t="shared" si="1"/>
        <v>6888000</v>
      </c>
      <c r="E22" s="42">
        <f t="shared" si="2"/>
        <v>-68321416</v>
      </c>
      <c r="F22" s="39">
        <f>41*4</f>
        <v>164</v>
      </c>
      <c r="G22" s="25">
        <f>282408000*4</f>
        <v>1129632000</v>
      </c>
    </row>
    <row r="23" spans="1:7">
      <c r="A23" s="44">
        <f t="shared" si="0"/>
        <v>20</v>
      </c>
      <c r="B23" s="45" t="s">
        <v>246</v>
      </c>
      <c r="C23" s="46">
        <v>5366150</v>
      </c>
      <c r="D23" s="47">
        <v>0</v>
      </c>
      <c r="E23" s="48">
        <f t="shared" si="2"/>
        <v>0</v>
      </c>
      <c r="F23" s="49">
        <v>0</v>
      </c>
      <c r="G23" s="50">
        <v>0</v>
      </c>
    </row>
    <row r="24" spans="1:7">
      <c r="A24" s="22">
        <f t="shared" si="0"/>
        <v>21</v>
      </c>
      <c r="B24" s="15" t="s">
        <v>247</v>
      </c>
      <c r="C24" s="13">
        <v>5169749</v>
      </c>
      <c r="D24" s="34">
        <f t="shared" si="1"/>
        <v>5514724.9709302327</v>
      </c>
      <c r="E24" s="41">
        <f t="shared" si="2"/>
        <v>-534022803.00000018</v>
      </c>
      <c r="F24" s="38">
        <v>1548</v>
      </c>
      <c r="G24" s="23">
        <v>8536794255</v>
      </c>
    </row>
    <row r="25" spans="1:7">
      <c r="A25" s="44">
        <f t="shared" si="0"/>
        <v>22</v>
      </c>
      <c r="B25" s="45" t="s">
        <v>248</v>
      </c>
      <c r="C25" s="46">
        <v>5169749</v>
      </c>
      <c r="D25" s="47">
        <v>0</v>
      </c>
      <c r="E25" s="48">
        <f t="shared" si="2"/>
        <v>0</v>
      </c>
      <c r="F25" s="49">
        <v>0</v>
      </c>
      <c r="G25" s="50">
        <v>0</v>
      </c>
    </row>
    <row r="26" spans="1:7">
      <c r="A26" s="44">
        <f t="shared" si="0"/>
        <v>23</v>
      </c>
      <c r="B26" s="15" t="s">
        <v>256</v>
      </c>
      <c r="C26" s="13">
        <v>5079891</v>
      </c>
      <c r="D26" s="34">
        <f t="shared" ref="D26:D89" si="3">G26/F26</f>
        <v>5687354.4772727275</v>
      </c>
      <c r="E26" s="41">
        <f t="shared" ref="E26:E89" si="4">(C26-D26)*F26</f>
        <v>-694938218.00000024</v>
      </c>
      <c r="F26" s="38">
        <v>1144</v>
      </c>
      <c r="G26" s="23">
        <v>6506333522</v>
      </c>
    </row>
    <row r="27" spans="1:7">
      <c r="A27" s="24">
        <f t="shared" ref="A27:A89" si="5">A26+1</f>
        <v>24</v>
      </c>
      <c r="B27" s="16" t="s">
        <v>257</v>
      </c>
      <c r="C27" s="14">
        <v>4853555</v>
      </c>
      <c r="D27" s="35">
        <f t="shared" si="3"/>
        <v>6888000</v>
      </c>
      <c r="E27" s="42">
        <f t="shared" si="4"/>
        <v>-65102240</v>
      </c>
      <c r="F27" s="39">
        <f>8*4</f>
        <v>32</v>
      </c>
      <c r="G27" s="25">
        <f>55104000*4</f>
        <v>220416000</v>
      </c>
    </row>
    <row r="28" spans="1:7">
      <c r="A28" s="61">
        <f t="shared" si="5"/>
        <v>25</v>
      </c>
      <c r="B28" s="58" t="s">
        <v>258</v>
      </c>
      <c r="C28" s="59">
        <v>4836802</v>
      </c>
      <c r="D28" s="63">
        <v>0</v>
      </c>
      <c r="E28" s="66">
        <f t="shared" si="4"/>
        <v>0</v>
      </c>
      <c r="F28" s="64">
        <v>0</v>
      </c>
      <c r="G28" s="62">
        <v>0</v>
      </c>
    </row>
    <row r="29" spans="1:7">
      <c r="A29" s="22">
        <f t="shared" si="5"/>
        <v>26</v>
      </c>
      <c r="B29" s="15" t="s">
        <v>259</v>
      </c>
      <c r="C29" s="13">
        <v>4780337</v>
      </c>
      <c r="D29" s="34">
        <f t="shared" si="3"/>
        <v>11368044</v>
      </c>
      <c r="E29" s="41">
        <f t="shared" si="4"/>
        <v>-118578726</v>
      </c>
      <c r="F29" s="37">
        <v>18</v>
      </c>
      <c r="G29" s="23">
        <v>204624792</v>
      </c>
    </row>
    <row r="30" spans="1:7">
      <c r="A30" s="61">
        <f t="shared" si="5"/>
        <v>27</v>
      </c>
      <c r="B30" s="58" t="s">
        <v>260</v>
      </c>
      <c r="C30" s="59">
        <v>4209813</v>
      </c>
      <c r="D30" s="63">
        <v>0</v>
      </c>
      <c r="E30" s="66">
        <f t="shared" si="4"/>
        <v>0</v>
      </c>
      <c r="F30" s="64">
        <v>0</v>
      </c>
      <c r="G30" s="62">
        <v>0</v>
      </c>
    </row>
    <row r="31" spans="1:7">
      <c r="A31" s="61">
        <f t="shared" si="5"/>
        <v>28</v>
      </c>
      <c r="B31" s="58" t="s">
        <v>261</v>
      </c>
      <c r="C31" s="59">
        <v>4209813</v>
      </c>
      <c r="D31" s="63">
        <v>0</v>
      </c>
      <c r="E31" s="66">
        <f t="shared" si="4"/>
        <v>0</v>
      </c>
      <c r="F31" s="64">
        <v>0</v>
      </c>
      <c r="G31" s="62">
        <v>0</v>
      </c>
    </row>
    <row r="32" spans="1:7">
      <c r="A32" s="61">
        <f t="shared" si="5"/>
        <v>29</v>
      </c>
      <c r="B32" s="58" t="s">
        <v>273</v>
      </c>
      <c r="C32" s="59">
        <v>4041420</v>
      </c>
      <c r="D32" s="63">
        <v>0</v>
      </c>
      <c r="E32" s="66">
        <f t="shared" si="4"/>
        <v>0</v>
      </c>
      <c r="F32" s="64">
        <v>0</v>
      </c>
      <c r="G32" s="62">
        <v>0</v>
      </c>
    </row>
    <row r="33" spans="1:7">
      <c r="A33" s="61">
        <f t="shared" si="5"/>
        <v>30</v>
      </c>
      <c r="B33" s="58" t="s">
        <v>274</v>
      </c>
      <c r="C33" s="59">
        <v>3788832</v>
      </c>
      <c r="D33" s="63">
        <v>0</v>
      </c>
      <c r="E33" s="66">
        <f t="shared" si="4"/>
        <v>0</v>
      </c>
      <c r="F33" s="64">
        <v>0</v>
      </c>
      <c r="G33" s="62">
        <v>0</v>
      </c>
    </row>
    <row r="34" spans="1:7">
      <c r="A34" s="61">
        <f t="shared" si="5"/>
        <v>31</v>
      </c>
      <c r="B34" s="58" t="s">
        <v>275</v>
      </c>
      <c r="C34" s="59">
        <v>3788832</v>
      </c>
      <c r="D34" s="63">
        <v>0</v>
      </c>
      <c r="E34" s="66">
        <f t="shared" si="4"/>
        <v>0</v>
      </c>
      <c r="F34" s="64">
        <v>0</v>
      </c>
      <c r="G34" s="62">
        <v>0</v>
      </c>
    </row>
    <row r="35" spans="1:7">
      <c r="A35" s="61">
        <f t="shared" si="5"/>
        <v>32</v>
      </c>
      <c r="B35" s="58" t="s">
        <v>276</v>
      </c>
      <c r="C35" s="59">
        <v>3536243</v>
      </c>
      <c r="D35" s="63">
        <v>0</v>
      </c>
      <c r="E35" s="66">
        <f t="shared" si="4"/>
        <v>0</v>
      </c>
      <c r="F35" s="64">
        <v>0</v>
      </c>
      <c r="G35" s="62">
        <v>0</v>
      </c>
    </row>
    <row r="36" spans="1:7">
      <c r="A36" s="22">
        <f t="shared" si="5"/>
        <v>33</v>
      </c>
      <c r="B36" s="15" t="s">
        <v>277</v>
      </c>
      <c r="C36" s="13">
        <v>3497176</v>
      </c>
      <c r="D36" s="34">
        <f t="shared" si="3"/>
        <v>4092388</v>
      </c>
      <c r="E36" s="41">
        <f t="shared" si="4"/>
        <v>-310105452</v>
      </c>
      <c r="F36" s="37">
        <v>521</v>
      </c>
      <c r="G36" s="23">
        <v>2132134148</v>
      </c>
    </row>
    <row r="37" spans="1:7">
      <c r="A37" s="61">
        <f t="shared" si="5"/>
        <v>34</v>
      </c>
      <c r="B37" s="58" t="s">
        <v>278</v>
      </c>
      <c r="C37" s="59">
        <v>3497176</v>
      </c>
      <c r="D37" s="63">
        <v>0</v>
      </c>
      <c r="E37" s="66">
        <f t="shared" si="4"/>
        <v>0</v>
      </c>
      <c r="F37" s="64">
        <v>0</v>
      </c>
      <c r="G37" s="62">
        <v>0</v>
      </c>
    </row>
    <row r="38" spans="1:7">
      <c r="A38" s="61">
        <f t="shared" si="5"/>
        <v>35</v>
      </c>
      <c r="B38" s="58" t="s">
        <v>279</v>
      </c>
      <c r="C38" s="59">
        <v>3235703</v>
      </c>
      <c r="D38" s="63">
        <v>0</v>
      </c>
      <c r="E38" s="66">
        <f t="shared" si="4"/>
        <v>0</v>
      </c>
      <c r="F38" s="64">
        <v>0</v>
      </c>
      <c r="G38" s="62">
        <v>0</v>
      </c>
    </row>
    <row r="39" spans="1:7">
      <c r="A39" s="61">
        <f t="shared" si="5"/>
        <v>36</v>
      </c>
      <c r="B39" s="58" t="s">
        <v>280</v>
      </c>
      <c r="C39" s="59">
        <v>3235703</v>
      </c>
      <c r="D39" s="63">
        <v>0</v>
      </c>
      <c r="E39" s="66">
        <f t="shared" si="4"/>
        <v>0</v>
      </c>
      <c r="F39" s="64">
        <v>0</v>
      </c>
      <c r="G39" s="62">
        <v>0</v>
      </c>
    </row>
    <row r="40" spans="1:7">
      <c r="A40" s="22">
        <f t="shared" si="5"/>
        <v>37</v>
      </c>
      <c r="B40" s="15" t="s">
        <v>281</v>
      </c>
      <c r="C40" s="13">
        <v>3083262</v>
      </c>
      <c r="D40" s="34">
        <f t="shared" si="3"/>
        <v>3519324</v>
      </c>
      <c r="E40" s="41">
        <f t="shared" si="4"/>
        <v>-704676192</v>
      </c>
      <c r="F40" s="38">
        <v>1616</v>
      </c>
      <c r="G40" s="23">
        <v>5687227584</v>
      </c>
    </row>
    <row r="41" spans="1:7">
      <c r="A41" s="61">
        <f t="shared" si="5"/>
        <v>38</v>
      </c>
      <c r="B41" s="58" t="s">
        <v>282</v>
      </c>
      <c r="C41" s="59">
        <v>2823342</v>
      </c>
      <c r="D41" s="63">
        <v>0</v>
      </c>
      <c r="E41" s="66">
        <f t="shared" si="4"/>
        <v>0</v>
      </c>
      <c r="F41" s="64">
        <v>0</v>
      </c>
      <c r="G41" s="62">
        <v>0</v>
      </c>
    </row>
    <row r="42" spans="1:7">
      <c r="A42" s="61">
        <f t="shared" si="5"/>
        <v>39</v>
      </c>
      <c r="B42" s="58" t="s">
        <v>283</v>
      </c>
      <c r="C42" s="59">
        <v>2683075</v>
      </c>
      <c r="D42" s="63">
        <v>0</v>
      </c>
      <c r="E42" s="66">
        <f t="shared" si="4"/>
        <v>0</v>
      </c>
      <c r="F42" s="64">
        <v>0</v>
      </c>
      <c r="G42" s="62">
        <v>0</v>
      </c>
    </row>
    <row r="43" spans="1:7">
      <c r="A43" s="61">
        <f t="shared" si="5"/>
        <v>40</v>
      </c>
      <c r="B43" s="58" t="s">
        <v>284</v>
      </c>
      <c r="C43" s="59">
        <v>2525888</v>
      </c>
      <c r="D43" s="63">
        <v>0</v>
      </c>
      <c r="E43" s="66">
        <f t="shared" si="4"/>
        <v>0</v>
      </c>
      <c r="F43" s="64">
        <v>0</v>
      </c>
      <c r="G43" s="62">
        <v>0</v>
      </c>
    </row>
    <row r="44" spans="1:7">
      <c r="A44" s="61">
        <f t="shared" si="5"/>
        <v>41</v>
      </c>
      <c r="B44" s="58" t="s">
        <v>285</v>
      </c>
      <c r="C44" s="59">
        <v>2525888</v>
      </c>
      <c r="D44" s="63">
        <v>0</v>
      </c>
      <c r="E44" s="66">
        <f t="shared" si="4"/>
        <v>0</v>
      </c>
      <c r="F44" s="64">
        <v>0</v>
      </c>
      <c r="G44" s="62">
        <v>0</v>
      </c>
    </row>
    <row r="45" spans="1:7">
      <c r="A45" s="61">
        <f t="shared" si="5"/>
        <v>42</v>
      </c>
      <c r="B45" s="58" t="s">
        <v>286</v>
      </c>
      <c r="C45" s="59">
        <v>2428469</v>
      </c>
      <c r="D45" s="63">
        <v>0</v>
      </c>
      <c r="E45" s="66">
        <f t="shared" si="4"/>
        <v>0</v>
      </c>
      <c r="F45" s="64">
        <v>0</v>
      </c>
      <c r="G45" s="62">
        <v>0</v>
      </c>
    </row>
    <row r="46" spans="1:7">
      <c r="A46" s="61">
        <f t="shared" si="5"/>
        <v>43</v>
      </c>
      <c r="B46" s="58" t="s">
        <v>287</v>
      </c>
      <c r="C46" s="59">
        <v>2426777</v>
      </c>
      <c r="D46" s="63">
        <v>0</v>
      </c>
      <c r="E46" s="66">
        <f t="shared" si="4"/>
        <v>0</v>
      </c>
      <c r="F46" s="64">
        <v>0</v>
      </c>
      <c r="G46" s="62">
        <v>0</v>
      </c>
    </row>
    <row r="47" spans="1:7">
      <c r="A47" s="61">
        <f t="shared" si="5"/>
        <v>44</v>
      </c>
      <c r="B47" s="58" t="s">
        <v>288</v>
      </c>
      <c r="C47" s="59">
        <v>2357495</v>
      </c>
      <c r="D47" s="63">
        <v>0</v>
      </c>
      <c r="E47" s="66">
        <f t="shared" si="4"/>
        <v>0</v>
      </c>
      <c r="F47" s="64">
        <v>0</v>
      </c>
      <c r="G47" s="62">
        <v>0</v>
      </c>
    </row>
    <row r="48" spans="1:7">
      <c r="A48" s="61">
        <f t="shared" si="5"/>
        <v>45</v>
      </c>
      <c r="B48" s="58" t="s">
        <v>289</v>
      </c>
      <c r="C48" s="59">
        <v>2357495</v>
      </c>
      <c r="D48" s="63">
        <v>0</v>
      </c>
      <c r="E48" s="66">
        <f t="shared" si="4"/>
        <v>0</v>
      </c>
      <c r="F48" s="64">
        <v>0</v>
      </c>
      <c r="G48" s="62">
        <v>0</v>
      </c>
    </row>
    <row r="49" spans="1:7">
      <c r="A49" s="24">
        <f t="shared" si="5"/>
        <v>46</v>
      </c>
      <c r="B49" s="16" t="s">
        <v>290</v>
      </c>
      <c r="C49" s="14">
        <v>2235896</v>
      </c>
      <c r="D49" s="35">
        <f t="shared" si="3"/>
        <v>2534783</v>
      </c>
      <c r="E49" s="42">
        <f t="shared" si="4"/>
        <v>-54995208</v>
      </c>
      <c r="F49" s="39">
        <f>46*4</f>
        <v>184</v>
      </c>
      <c r="G49" s="25">
        <f>116600018*4</f>
        <v>466400072</v>
      </c>
    </row>
    <row r="50" spans="1:7">
      <c r="A50" s="61">
        <f t="shared" si="5"/>
        <v>47</v>
      </c>
      <c r="B50" s="58" t="s">
        <v>291</v>
      </c>
      <c r="C50" s="59">
        <v>2104906</v>
      </c>
      <c r="D50" s="63">
        <v>0</v>
      </c>
      <c r="E50" s="66">
        <f t="shared" si="4"/>
        <v>0</v>
      </c>
      <c r="F50" s="64">
        <v>0</v>
      </c>
      <c r="G50" s="62">
        <v>0</v>
      </c>
    </row>
    <row r="51" spans="1:7">
      <c r="A51" s="22">
        <f t="shared" si="5"/>
        <v>48</v>
      </c>
      <c r="B51" s="15" t="s">
        <v>292</v>
      </c>
      <c r="C51" s="13">
        <v>1924041</v>
      </c>
      <c r="D51" s="34">
        <f t="shared" si="3"/>
        <v>2081146.0666392432</v>
      </c>
      <c r="E51" s="41">
        <f t="shared" si="4"/>
        <v>-1145767251.0000005</v>
      </c>
      <c r="F51" s="38">
        <v>7293</v>
      </c>
      <c r="G51" s="23">
        <v>15177798264</v>
      </c>
    </row>
    <row r="52" spans="1:7">
      <c r="A52" s="61">
        <f t="shared" si="5"/>
        <v>49</v>
      </c>
      <c r="B52" s="58" t="s">
        <v>293</v>
      </c>
      <c r="C52" s="59">
        <v>1788717</v>
      </c>
      <c r="D52" s="63">
        <v>0</v>
      </c>
      <c r="E52" s="66">
        <f t="shared" si="4"/>
        <v>0</v>
      </c>
      <c r="F52" s="64">
        <v>0</v>
      </c>
      <c r="G52" s="62">
        <v>0</v>
      </c>
    </row>
    <row r="53" spans="1:7">
      <c r="A53" s="22">
        <f t="shared" si="5"/>
        <v>50</v>
      </c>
      <c r="B53" s="15" t="s">
        <v>294</v>
      </c>
      <c r="C53" s="13">
        <v>1748588</v>
      </c>
      <c r="D53" s="34">
        <f t="shared" si="3"/>
        <v>4123791</v>
      </c>
      <c r="E53" s="41">
        <f t="shared" si="4"/>
        <v>-444162961</v>
      </c>
      <c r="F53" s="37">
        <v>187</v>
      </c>
      <c r="G53" s="23">
        <v>771148917</v>
      </c>
    </row>
    <row r="54" spans="1:7">
      <c r="A54" s="61">
        <f t="shared" si="5"/>
        <v>51</v>
      </c>
      <c r="B54" s="58" t="s">
        <v>295</v>
      </c>
      <c r="C54" s="59">
        <v>1748588</v>
      </c>
      <c r="D54" s="63">
        <v>0</v>
      </c>
      <c r="E54" s="66">
        <f t="shared" si="4"/>
        <v>0</v>
      </c>
      <c r="F54" s="64">
        <v>0</v>
      </c>
      <c r="G54" s="62">
        <v>0</v>
      </c>
    </row>
    <row r="55" spans="1:7">
      <c r="A55" s="61">
        <f t="shared" si="5"/>
        <v>52</v>
      </c>
      <c r="B55" s="58" t="s">
        <v>296</v>
      </c>
      <c r="C55" s="59">
        <v>1683925</v>
      </c>
      <c r="D55" s="63">
        <v>0</v>
      </c>
      <c r="E55" s="66">
        <f t="shared" si="4"/>
        <v>0</v>
      </c>
      <c r="F55" s="64">
        <v>0</v>
      </c>
      <c r="G55" s="62">
        <v>0</v>
      </c>
    </row>
    <row r="56" spans="1:7">
      <c r="A56" s="22">
        <f t="shared" si="5"/>
        <v>53</v>
      </c>
      <c r="B56" s="15" t="s">
        <v>297</v>
      </c>
      <c r="C56" s="13">
        <v>1617852</v>
      </c>
      <c r="D56" s="34">
        <f t="shared" si="3"/>
        <v>6888000</v>
      </c>
      <c r="E56" s="41">
        <f t="shared" si="4"/>
        <v>-52701480</v>
      </c>
      <c r="F56" s="37">
        <v>10</v>
      </c>
      <c r="G56" s="23">
        <v>68880000</v>
      </c>
    </row>
    <row r="57" spans="1:7">
      <c r="A57" s="61">
        <f t="shared" si="5"/>
        <v>54</v>
      </c>
      <c r="B57" s="58" t="s">
        <v>298</v>
      </c>
      <c r="C57" s="59">
        <v>1585887</v>
      </c>
      <c r="D57" s="63">
        <v>0</v>
      </c>
      <c r="E57" s="66">
        <f t="shared" si="4"/>
        <v>0</v>
      </c>
      <c r="F57" s="64">
        <v>0</v>
      </c>
      <c r="G57" s="62">
        <v>0</v>
      </c>
    </row>
    <row r="58" spans="1:7">
      <c r="A58" s="61">
        <f t="shared" si="5"/>
        <v>55</v>
      </c>
      <c r="B58" s="58" t="s">
        <v>299</v>
      </c>
      <c r="C58" s="59">
        <v>1534703</v>
      </c>
      <c r="D58" s="63">
        <v>0</v>
      </c>
      <c r="E58" s="66">
        <f t="shared" si="4"/>
        <v>0</v>
      </c>
      <c r="F58" s="64">
        <v>0</v>
      </c>
      <c r="G58" s="62">
        <v>0</v>
      </c>
    </row>
    <row r="59" spans="1:7">
      <c r="A59" s="61">
        <f t="shared" si="5"/>
        <v>56</v>
      </c>
      <c r="B59" s="58" t="s">
        <v>300</v>
      </c>
      <c r="C59" s="59">
        <v>1430973</v>
      </c>
      <c r="D59" s="63">
        <v>0</v>
      </c>
      <c r="E59" s="66">
        <f t="shared" si="4"/>
        <v>0</v>
      </c>
      <c r="F59" s="64">
        <v>0</v>
      </c>
      <c r="G59" s="62">
        <v>0</v>
      </c>
    </row>
    <row r="60" spans="1:7">
      <c r="A60" s="22">
        <f t="shared" si="5"/>
        <v>57</v>
      </c>
      <c r="B60" s="15" t="s">
        <v>301</v>
      </c>
      <c r="C60" s="13">
        <v>1341537</v>
      </c>
      <c r="D60" s="34">
        <f t="shared" si="3"/>
        <v>1590000</v>
      </c>
      <c r="E60" s="41">
        <f t="shared" si="4"/>
        <v>-13665465</v>
      </c>
      <c r="F60" s="37">
        <v>55</v>
      </c>
      <c r="G60" s="23">
        <v>87450000</v>
      </c>
    </row>
    <row r="61" spans="1:7">
      <c r="A61" s="22">
        <f t="shared" si="5"/>
        <v>58</v>
      </c>
      <c r="B61" s="15" t="s">
        <v>302</v>
      </c>
      <c r="C61" s="13">
        <v>1295150</v>
      </c>
      <c r="D61" s="34">
        <f t="shared" si="3"/>
        <v>3558876.0363636361</v>
      </c>
      <c r="E61" s="41">
        <f t="shared" si="4"/>
        <v>-124504931.99999999</v>
      </c>
      <c r="F61" s="37">
        <v>55</v>
      </c>
      <c r="G61" s="23">
        <v>195738182</v>
      </c>
    </row>
    <row r="62" spans="1:7">
      <c r="A62" s="61">
        <f t="shared" si="5"/>
        <v>59</v>
      </c>
      <c r="B62" s="58" t="s">
        <v>303</v>
      </c>
      <c r="C62" s="59">
        <v>1262944</v>
      </c>
      <c r="D62" s="63">
        <v>0</v>
      </c>
      <c r="E62" s="66">
        <f t="shared" si="4"/>
        <v>0</v>
      </c>
      <c r="F62" s="64">
        <v>0</v>
      </c>
      <c r="G62" s="62">
        <v>0</v>
      </c>
    </row>
    <row r="63" spans="1:7">
      <c r="A63" s="61">
        <f t="shared" si="5"/>
        <v>60</v>
      </c>
      <c r="B63" s="58" t="s">
        <v>304</v>
      </c>
      <c r="C63" s="59">
        <v>1178748</v>
      </c>
      <c r="D63" s="63">
        <v>0</v>
      </c>
      <c r="E63" s="66">
        <f t="shared" si="4"/>
        <v>0</v>
      </c>
      <c r="F63" s="64">
        <v>0</v>
      </c>
      <c r="G63" s="62">
        <v>0</v>
      </c>
    </row>
    <row r="64" spans="1:7">
      <c r="A64" s="61">
        <f t="shared" si="5"/>
        <v>61</v>
      </c>
      <c r="B64" s="58" t="s">
        <v>305</v>
      </c>
      <c r="C64" s="59">
        <v>1023135</v>
      </c>
      <c r="D64" s="63">
        <v>0</v>
      </c>
      <c r="E64" s="66">
        <f t="shared" si="4"/>
        <v>0</v>
      </c>
      <c r="F64" s="64">
        <v>0</v>
      </c>
      <c r="G64" s="62">
        <v>0</v>
      </c>
    </row>
    <row r="65" spans="1:7">
      <c r="A65" s="22">
        <f t="shared" si="5"/>
        <v>62</v>
      </c>
      <c r="B65" s="15" t="s">
        <v>306</v>
      </c>
      <c r="C65" s="13">
        <v>1023135</v>
      </c>
      <c r="D65" s="34">
        <f t="shared" si="3"/>
        <v>1814732</v>
      </c>
      <c r="E65" s="41">
        <f t="shared" si="4"/>
        <v>-301598457</v>
      </c>
      <c r="F65" s="37">
        <v>381</v>
      </c>
      <c r="G65" s="23">
        <v>691412892</v>
      </c>
    </row>
    <row r="66" spans="1:7">
      <c r="A66" s="61">
        <f t="shared" si="5"/>
        <v>63</v>
      </c>
      <c r="B66" s="58" t="s">
        <v>307</v>
      </c>
      <c r="C66" s="59">
        <v>1023135</v>
      </c>
      <c r="D66" s="63">
        <v>0</v>
      </c>
      <c r="E66" s="66">
        <f t="shared" si="4"/>
        <v>0</v>
      </c>
      <c r="F66" s="64">
        <v>0</v>
      </c>
      <c r="G66" s="62">
        <v>0</v>
      </c>
    </row>
    <row r="67" spans="1:7">
      <c r="A67" s="22">
        <f t="shared" si="5"/>
        <v>64</v>
      </c>
      <c r="B67" s="15" t="s">
        <v>308</v>
      </c>
      <c r="C67" s="13">
        <v>1008337</v>
      </c>
      <c r="D67" s="34">
        <f t="shared" si="3"/>
        <v>1235158</v>
      </c>
      <c r="E67" s="41">
        <f t="shared" si="4"/>
        <v>-427103943</v>
      </c>
      <c r="F67" s="38">
        <v>1883</v>
      </c>
      <c r="G67" s="23">
        <v>2325802514</v>
      </c>
    </row>
    <row r="68" spans="1:7">
      <c r="A68" s="22">
        <f t="shared" si="5"/>
        <v>65</v>
      </c>
      <c r="B68" s="15" t="s">
        <v>309</v>
      </c>
      <c r="C68" s="13">
        <v>956067</v>
      </c>
      <c r="D68" s="34">
        <f t="shared" si="3"/>
        <v>2297233</v>
      </c>
      <c r="E68" s="41">
        <f t="shared" si="4"/>
        <v>-171669248</v>
      </c>
      <c r="F68" s="37">
        <v>128</v>
      </c>
      <c r="G68" s="23">
        <v>294045824</v>
      </c>
    </row>
    <row r="69" spans="1:7">
      <c r="A69" s="61">
        <f t="shared" si="5"/>
        <v>66</v>
      </c>
      <c r="B69" s="58" t="s">
        <v>310</v>
      </c>
      <c r="C69" s="59">
        <v>941114</v>
      </c>
      <c r="D69" s="63">
        <v>0</v>
      </c>
      <c r="E69" s="66">
        <f t="shared" si="4"/>
        <v>0</v>
      </c>
      <c r="F69" s="65">
        <v>0</v>
      </c>
      <c r="G69" s="62">
        <v>0</v>
      </c>
    </row>
    <row r="70" spans="1:7">
      <c r="A70" s="61">
        <f t="shared" si="5"/>
        <v>67</v>
      </c>
      <c r="B70" s="58" t="s">
        <v>311</v>
      </c>
      <c r="C70" s="59">
        <v>938667</v>
      </c>
      <c r="D70" s="63">
        <v>0</v>
      </c>
      <c r="E70" s="66">
        <f t="shared" si="4"/>
        <v>0</v>
      </c>
      <c r="F70" s="64">
        <v>0</v>
      </c>
      <c r="G70" s="62">
        <v>0</v>
      </c>
    </row>
    <row r="71" spans="1:7">
      <c r="A71" s="61">
        <f t="shared" si="5"/>
        <v>68</v>
      </c>
      <c r="B71" s="58" t="s">
        <v>312</v>
      </c>
      <c r="C71" s="59">
        <v>938667</v>
      </c>
      <c r="D71" s="63">
        <v>0</v>
      </c>
      <c r="E71" s="66">
        <f t="shared" si="4"/>
        <v>0</v>
      </c>
      <c r="F71" s="64">
        <v>0</v>
      </c>
      <c r="G71" s="62">
        <v>0</v>
      </c>
    </row>
    <row r="72" spans="1:7">
      <c r="A72" s="61">
        <f t="shared" si="5"/>
        <v>69</v>
      </c>
      <c r="B72" s="58" t="s">
        <v>313</v>
      </c>
      <c r="C72" s="59">
        <v>896060</v>
      </c>
      <c r="D72" s="63">
        <v>0</v>
      </c>
      <c r="E72" s="66">
        <f t="shared" si="4"/>
        <v>0</v>
      </c>
      <c r="F72" s="64">
        <v>0</v>
      </c>
      <c r="G72" s="62">
        <v>0</v>
      </c>
    </row>
    <row r="73" spans="1:7">
      <c r="A73" s="61">
        <f t="shared" si="5"/>
        <v>70</v>
      </c>
      <c r="B73" s="58" t="s">
        <v>314</v>
      </c>
      <c r="C73" s="59">
        <v>896060</v>
      </c>
      <c r="D73" s="63">
        <v>0</v>
      </c>
      <c r="E73" s="66">
        <f t="shared" si="4"/>
        <v>0</v>
      </c>
      <c r="F73" s="64">
        <v>0</v>
      </c>
      <c r="G73" s="62">
        <v>0</v>
      </c>
    </row>
    <row r="74" spans="1:7">
      <c r="A74" s="61">
        <f t="shared" si="5"/>
        <v>71</v>
      </c>
      <c r="B74" s="58" t="s">
        <v>315</v>
      </c>
      <c r="C74" s="59">
        <v>894358</v>
      </c>
      <c r="D74" s="63">
        <v>0</v>
      </c>
      <c r="E74" s="66">
        <f t="shared" si="4"/>
        <v>0</v>
      </c>
      <c r="F74" s="64">
        <v>0</v>
      </c>
      <c r="G74" s="62">
        <v>0</v>
      </c>
    </row>
    <row r="75" spans="1:7">
      <c r="A75" s="22">
        <f t="shared" si="5"/>
        <v>72</v>
      </c>
      <c r="B75" s="15" t="s">
        <v>316</v>
      </c>
      <c r="C75" s="13">
        <v>866125</v>
      </c>
      <c r="D75" s="34">
        <f t="shared" si="3"/>
        <v>1601158</v>
      </c>
      <c r="E75" s="41">
        <f t="shared" si="4"/>
        <v>-8794669845</v>
      </c>
      <c r="F75" s="38">
        <v>11965</v>
      </c>
      <c r="G75" s="23">
        <v>19157855470</v>
      </c>
    </row>
    <row r="76" spans="1:7">
      <c r="A76" s="24">
        <f t="shared" si="5"/>
        <v>73</v>
      </c>
      <c r="B76" s="16" t="s">
        <v>317</v>
      </c>
      <c r="C76" s="14">
        <v>866125</v>
      </c>
      <c r="D76" s="35">
        <f t="shared" si="3"/>
        <v>1432309</v>
      </c>
      <c r="E76" s="42">
        <f t="shared" si="4"/>
        <v>-1245604800</v>
      </c>
      <c r="F76" s="39">
        <f>550*4</f>
        <v>2200</v>
      </c>
      <c r="G76" s="25">
        <f>787769950*4</f>
        <v>3151079800</v>
      </c>
    </row>
    <row r="77" spans="1:7">
      <c r="A77" s="24">
        <f t="shared" si="5"/>
        <v>74</v>
      </c>
      <c r="B77" s="16" t="s">
        <v>318</v>
      </c>
      <c r="C77" s="14">
        <v>866125</v>
      </c>
      <c r="D77" s="35">
        <f t="shared" si="3"/>
        <v>1283268</v>
      </c>
      <c r="E77" s="42">
        <f t="shared" si="4"/>
        <v>-1406606196</v>
      </c>
      <c r="F77" s="39">
        <f>843*4</f>
        <v>3372</v>
      </c>
      <c r="G77" s="25">
        <f>1081794924*4</f>
        <v>4327179696</v>
      </c>
    </row>
    <row r="78" spans="1:7">
      <c r="A78" s="61">
        <f t="shared" si="5"/>
        <v>75</v>
      </c>
      <c r="B78" s="58" t="s">
        <v>319</v>
      </c>
      <c r="C78" s="59">
        <v>841963</v>
      </c>
      <c r="D78" s="63">
        <v>0</v>
      </c>
      <c r="E78" s="66">
        <f t="shared" si="4"/>
        <v>0</v>
      </c>
      <c r="F78" s="64">
        <v>0</v>
      </c>
      <c r="G78" s="62">
        <v>0</v>
      </c>
    </row>
    <row r="79" spans="1:7">
      <c r="A79" s="22">
        <f t="shared" si="5"/>
        <v>76</v>
      </c>
      <c r="B79" s="15" t="s">
        <v>320</v>
      </c>
      <c r="C79" s="13">
        <v>767061</v>
      </c>
      <c r="D79" s="34">
        <f t="shared" si="3"/>
        <v>7330790</v>
      </c>
      <c r="E79" s="41">
        <f t="shared" si="4"/>
        <v>-2120084467</v>
      </c>
      <c r="F79" s="37">
        <v>323</v>
      </c>
      <c r="G79" s="23">
        <v>2367845170</v>
      </c>
    </row>
    <row r="80" spans="1:7">
      <c r="A80" s="22">
        <f t="shared" si="5"/>
        <v>77</v>
      </c>
      <c r="B80" s="15" t="s">
        <v>321</v>
      </c>
      <c r="C80" s="13">
        <v>696694</v>
      </c>
      <c r="D80" s="34">
        <f t="shared" si="3"/>
        <v>1732413</v>
      </c>
      <c r="E80" s="41">
        <f t="shared" si="4"/>
        <v>-1964758943</v>
      </c>
      <c r="F80" s="38">
        <v>1897</v>
      </c>
      <c r="G80" s="23">
        <v>3286387461</v>
      </c>
    </row>
    <row r="81" spans="1:7">
      <c r="A81" s="61">
        <f t="shared" si="5"/>
        <v>78</v>
      </c>
      <c r="B81" s="58" t="s">
        <v>322</v>
      </c>
      <c r="C81" s="59">
        <v>682090</v>
      </c>
      <c r="D81" s="63">
        <v>0</v>
      </c>
      <c r="E81" s="66">
        <f t="shared" si="4"/>
        <v>0</v>
      </c>
      <c r="F81" s="64">
        <v>0</v>
      </c>
      <c r="G81" s="62">
        <v>0</v>
      </c>
    </row>
    <row r="82" spans="1:7">
      <c r="A82" s="61">
        <f t="shared" si="5"/>
        <v>79</v>
      </c>
      <c r="B82" s="58" t="s">
        <v>323</v>
      </c>
      <c r="C82" s="59">
        <v>682090</v>
      </c>
      <c r="D82" s="63">
        <v>0</v>
      </c>
      <c r="E82" s="66">
        <f t="shared" si="4"/>
        <v>0</v>
      </c>
      <c r="F82" s="64">
        <v>0</v>
      </c>
      <c r="G82" s="62">
        <v>0</v>
      </c>
    </row>
    <row r="83" spans="1:7">
      <c r="A83" s="61">
        <f t="shared" si="5"/>
        <v>80</v>
      </c>
      <c r="B83" s="58" t="s">
        <v>324</v>
      </c>
      <c r="C83" s="59">
        <v>682090</v>
      </c>
      <c r="D83" s="63">
        <v>0</v>
      </c>
      <c r="E83" s="66">
        <f t="shared" si="4"/>
        <v>0</v>
      </c>
      <c r="F83" s="64">
        <v>0</v>
      </c>
      <c r="G83" s="62">
        <v>0</v>
      </c>
    </row>
    <row r="84" spans="1:7">
      <c r="A84" s="24">
        <f t="shared" si="5"/>
        <v>81</v>
      </c>
      <c r="B84" s="16" t="s">
        <v>325</v>
      </c>
      <c r="C84" s="14">
        <v>670769</v>
      </c>
      <c r="D84" s="35">
        <f t="shared" si="3"/>
        <v>805000</v>
      </c>
      <c r="E84" s="42">
        <f t="shared" si="4"/>
        <v>-144969480</v>
      </c>
      <c r="F84" s="39">
        <f>270*4</f>
        <v>1080</v>
      </c>
      <c r="G84" s="25">
        <f>217350000*4</f>
        <v>869400000</v>
      </c>
    </row>
    <row r="85" spans="1:7">
      <c r="A85" s="61">
        <f t="shared" si="5"/>
        <v>82</v>
      </c>
      <c r="B85" s="58" t="s">
        <v>326</v>
      </c>
      <c r="C85" s="59">
        <v>647391</v>
      </c>
      <c r="D85" s="63">
        <v>0</v>
      </c>
      <c r="E85" s="66">
        <f t="shared" si="4"/>
        <v>0</v>
      </c>
      <c r="F85" s="64">
        <v>0</v>
      </c>
      <c r="G85" s="62">
        <v>0</v>
      </c>
    </row>
    <row r="86" spans="1:7">
      <c r="A86" s="61">
        <f t="shared" si="5"/>
        <v>83</v>
      </c>
      <c r="B86" s="58" t="s">
        <v>327</v>
      </c>
      <c r="C86" s="59">
        <v>647391</v>
      </c>
      <c r="D86" s="63">
        <v>0</v>
      </c>
      <c r="E86" s="66">
        <f t="shared" si="4"/>
        <v>0</v>
      </c>
      <c r="F86" s="64">
        <v>0</v>
      </c>
      <c r="G86" s="62">
        <v>0</v>
      </c>
    </row>
    <row r="87" spans="1:7">
      <c r="A87" s="22">
        <f t="shared" si="5"/>
        <v>84</v>
      </c>
      <c r="B87" s="15" t="s">
        <v>328</v>
      </c>
      <c r="C87" s="13">
        <v>637891</v>
      </c>
      <c r="D87" s="34">
        <f t="shared" si="3"/>
        <v>866879.20466699079</v>
      </c>
      <c r="E87" s="41">
        <f t="shared" si="4"/>
        <v>-2826172422.0000005</v>
      </c>
      <c r="F87" s="38">
        <v>12342</v>
      </c>
      <c r="G87" s="23">
        <v>10699023144</v>
      </c>
    </row>
    <row r="88" spans="1:7">
      <c r="A88" s="61">
        <f t="shared" si="5"/>
        <v>85</v>
      </c>
      <c r="B88" s="58" t="s">
        <v>329</v>
      </c>
      <c r="C88" s="59">
        <v>589374</v>
      </c>
      <c r="D88" s="63">
        <v>0</v>
      </c>
      <c r="E88" s="66">
        <f t="shared" si="4"/>
        <v>0</v>
      </c>
      <c r="F88" s="64">
        <v>0</v>
      </c>
      <c r="G88" s="62">
        <v>0</v>
      </c>
    </row>
    <row r="89" spans="1:7">
      <c r="A89" s="22">
        <f t="shared" si="5"/>
        <v>86</v>
      </c>
      <c r="B89" s="15" t="s">
        <v>330</v>
      </c>
      <c r="C89" s="13">
        <v>576874</v>
      </c>
      <c r="D89" s="34">
        <f t="shared" si="3"/>
        <v>1161608.778438922</v>
      </c>
      <c r="E89" s="41">
        <f t="shared" si="4"/>
        <v>-1670587262.0000002</v>
      </c>
      <c r="F89" s="38">
        <v>2857</v>
      </c>
      <c r="G89" s="23">
        <v>3318716280</v>
      </c>
    </row>
    <row r="90" spans="1:7">
      <c r="A90" s="24">
        <f t="shared" ref="A90:A113" si="6">A89+1</f>
        <v>87</v>
      </c>
      <c r="B90" s="16" t="s">
        <v>331</v>
      </c>
      <c r="C90" s="14">
        <v>511568</v>
      </c>
      <c r="D90" s="35">
        <f t="shared" ref="D90:D108" si="7">G90/F90</f>
        <v>1928712</v>
      </c>
      <c r="E90" s="42">
        <f t="shared" ref="E90:E113" si="8">(C90-D90)*F90</f>
        <v>-787932064</v>
      </c>
      <c r="F90" s="39">
        <f>139*4</f>
        <v>556</v>
      </c>
      <c r="G90" s="25">
        <f>268090968*4</f>
        <v>1072363872</v>
      </c>
    </row>
    <row r="91" spans="1:7">
      <c r="A91" s="22">
        <f t="shared" si="6"/>
        <v>88</v>
      </c>
      <c r="B91" s="15" t="s">
        <v>332</v>
      </c>
      <c r="C91" s="13">
        <v>504168</v>
      </c>
      <c r="D91" s="34">
        <f t="shared" si="7"/>
        <v>619302</v>
      </c>
      <c r="E91" s="41">
        <f t="shared" si="8"/>
        <v>-919229856</v>
      </c>
      <c r="F91" s="38">
        <v>7984</v>
      </c>
      <c r="G91" s="23">
        <v>4944507168</v>
      </c>
    </row>
    <row r="92" spans="1:7">
      <c r="A92" s="61">
        <f t="shared" si="6"/>
        <v>89</v>
      </c>
      <c r="B92" s="58" t="s">
        <v>333</v>
      </c>
      <c r="C92" s="59">
        <v>470557</v>
      </c>
      <c r="D92" s="63">
        <v>0</v>
      </c>
      <c r="E92" s="66">
        <f t="shared" si="8"/>
        <v>0</v>
      </c>
      <c r="F92" s="64">
        <v>0</v>
      </c>
      <c r="G92" s="62">
        <v>0</v>
      </c>
    </row>
    <row r="93" spans="1:7">
      <c r="A93" s="61">
        <f t="shared" si="6"/>
        <v>90</v>
      </c>
      <c r="B93" s="58" t="s">
        <v>334</v>
      </c>
      <c r="C93" s="59">
        <v>448409</v>
      </c>
      <c r="D93" s="63">
        <v>0</v>
      </c>
      <c r="E93" s="66">
        <f t="shared" si="8"/>
        <v>0</v>
      </c>
      <c r="F93" s="64">
        <v>0</v>
      </c>
      <c r="G93" s="62">
        <v>0</v>
      </c>
    </row>
    <row r="94" spans="1:7">
      <c r="A94" s="61">
        <f t="shared" si="6"/>
        <v>91</v>
      </c>
      <c r="B94" s="58" t="s">
        <v>335</v>
      </c>
      <c r="C94" s="59">
        <v>448030</v>
      </c>
      <c r="D94" s="63">
        <v>0</v>
      </c>
      <c r="E94" s="66">
        <f t="shared" si="8"/>
        <v>0</v>
      </c>
      <c r="F94" s="64">
        <v>0</v>
      </c>
      <c r="G94" s="62">
        <v>0</v>
      </c>
    </row>
    <row r="95" spans="1:7">
      <c r="A95" s="24">
        <f t="shared" si="6"/>
        <v>92</v>
      </c>
      <c r="B95" s="16" t="s">
        <v>336</v>
      </c>
      <c r="C95" s="14">
        <v>447179</v>
      </c>
      <c r="D95" s="35">
        <f t="shared" si="7"/>
        <v>540000</v>
      </c>
      <c r="E95" s="42">
        <f t="shared" si="8"/>
        <v>-63860848</v>
      </c>
      <c r="F95" s="39">
        <f>172*4</f>
        <v>688</v>
      </c>
      <c r="G95" s="25">
        <f>92880000*4</f>
        <v>371520000</v>
      </c>
    </row>
    <row r="96" spans="1:7">
      <c r="A96" s="61">
        <f t="shared" si="6"/>
        <v>93</v>
      </c>
      <c r="B96" s="58" t="s">
        <v>337</v>
      </c>
      <c r="C96" s="59">
        <v>431594</v>
      </c>
      <c r="D96" s="63">
        <v>0</v>
      </c>
      <c r="E96" s="66">
        <f t="shared" si="8"/>
        <v>0</v>
      </c>
      <c r="F96" s="64">
        <v>0</v>
      </c>
      <c r="G96" s="62">
        <v>0</v>
      </c>
    </row>
    <row r="97" spans="1:7">
      <c r="A97" s="61">
        <f t="shared" si="6"/>
        <v>94</v>
      </c>
      <c r="B97" s="58" t="s">
        <v>338</v>
      </c>
      <c r="C97" s="59">
        <v>431594</v>
      </c>
      <c r="D97" s="63">
        <v>0</v>
      </c>
      <c r="E97" s="66">
        <f t="shared" si="8"/>
        <v>0</v>
      </c>
      <c r="F97" s="64">
        <v>0</v>
      </c>
      <c r="G97" s="62">
        <v>0</v>
      </c>
    </row>
    <row r="98" spans="1:7">
      <c r="A98" s="22">
        <f t="shared" si="6"/>
        <v>95</v>
      </c>
      <c r="B98" s="15" t="s">
        <v>339</v>
      </c>
      <c r="C98" s="13">
        <v>425261</v>
      </c>
      <c r="D98" s="34">
        <f t="shared" si="7"/>
        <v>582738</v>
      </c>
      <c r="E98" s="41">
        <f t="shared" si="8"/>
        <v>-860139374</v>
      </c>
      <c r="F98" s="38">
        <v>5462</v>
      </c>
      <c r="G98" s="23">
        <v>3182914956</v>
      </c>
    </row>
    <row r="99" spans="1:7">
      <c r="A99" s="61">
        <f t="shared" si="6"/>
        <v>96</v>
      </c>
      <c r="B99" s="58" t="s">
        <v>340</v>
      </c>
      <c r="C99" s="59">
        <v>420981</v>
      </c>
      <c r="D99" s="63">
        <v>0</v>
      </c>
      <c r="E99" s="66">
        <f t="shared" si="8"/>
        <v>0</v>
      </c>
      <c r="F99" s="64">
        <v>0</v>
      </c>
      <c r="G99" s="62">
        <v>0</v>
      </c>
    </row>
    <row r="100" spans="1:7">
      <c r="A100" s="61">
        <f t="shared" si="6"/>
        <v>97</v>
      </c>
      <c r="B100" s="58" t="s">
        <v>341</v>
      </c>
      <c r="C100" s="59">
        <v>420404</v>
      </c>
      <c r="D100" s="63">
        <v>0</v>
      </c>
      <c r="E100" s="66">
        <f t="shared" si="8"/>
        <v>0</v>
      </c>
      <c r="F100" s="64">
        <v>0</v>
      </c>
      <c r="G100" s="62">
        <v>0</v>
      </c>
    </row>
    <row r="101" spans="1:7">
      <c r="A101" s="22">
        <f t="shared" si="6"/>
        <v>98</v>
      </c>
      <c r="B101" s="15" t="s">
        <v>342</v>
      </c>
      <c r="C101" s="13">
        <v>390864</v>
      </c>
      <c r="D101" s="34">
        <f t="shared" si="7"/>
        <v>862946</v>
      </c>
      <c r="E101" s="41">
        <f t="shared" si="8"/>
        <v>-590102500</v>
      </c>
      <c r="F101" s="38">
        <v>1250</v>
      </c>
      <c r="G101" s="23">
        <v>1078682500</v>
      </c>
    </row>
    <row r="102" spans="1:7">
      <c r="A102" s="22">
        <f t="shared" si="6"/>
        <v>99</v>
      </c>
      <c r="B102" s="15" t="s">
        <v>343</v>
      </c>
      <c r="C102" s="13">
        <v>357743</v>
      </c>
      <c r="D102" s="34">
        <f t="shared" si="7"/>
        <v>410000</v>
      </c>
      <c r="E102" s="41">
        <f t="shared" si="8"/>
        <v>-5486985</v>
      </c>
      <c r="F102" s="37">
        <v>105</v>
      </c>
      <c r="G102" s="23">
        <v>43050000</v>
      </c>
    </row>
    <row r="103" spans="1:7">
      <c r="A103" s="22">
        <f t="shared" si="6"/>
        <v>100</v>
      </c>
      <c r="B103" s="15" t="s">
        <v>262</v>
      </c>
      <c r="C103" s="13">
        <v>341045</v>
      </c>
      <c r="D103" s="34">
        <f t="shared" si="7"/>
        <v>619328</v>
      </c>
      <c r="E103" s="41">
        <f t="shared" si="8"/>
        <v>-453601290</v>
      </c>
      <c r="F103" s="38">
        <v>1630</v>
      </c>
      <c r="G103" s="23">
        <v>1009504640</v>
      </c>
    </row>
    <row r="104" spans="1:7">
      <c r="A104" s="61">
        <f t="shared" si="6"/>
        <v>101</v>
      </c>
      <c r="B104" s="58" t="s">
        <v>263</v>
      </c>
      <c r="C104" s="59">
        <v>341045</v>
      </c>
      <c r="D104" s="63">
        <v>0</v>
      </c>
      <c r="E104" s="66">
        <f t="shared" si="8"/>
        <v>0</v>
      </c>
      <c r="F104" s="64">
        <v>0</v>
      </c>
      <c r="G104" s="62">
        <v>0</v>
      </c>
    </row>
    <row r="105" spans="1:7">
      <c r="A105" s="24">
        <f t="shared" si="6"/>
        <v>102</v>
      </c>
      <c r="B105" s="16" t="s">
        <v>264</v>
      </c>
      <c r="C105" s="14">
        <v>341045</v>
      </c>
      <c r="D105" s="35">
        <f t="shared" si="7"/>
        <v>655735</v>
      </c>
      <c r="E105" s="42">
        <f t="shared" si="8"/>
        <v>-1681703360</v>
      </c>
      <c r="F105" s="39">
        <f>1336*4</f>
        <v>5344</v>
      </c>
      <c r="G105" s="25">
        <f>876061960*4</f>
        <v>3504247840</v>
      </c>
    </row>
    <row r="106" spans="1:7">
      <c r="A106" s="61">
        <f t="shared" si="6"/>
        <v>103</v>
      </c>
      <c r="B106" s="58" t="s">
        <v>265</v>
      </c>
      <c r="C106" s="59">
        <v>323696</v>
      </c>
      <c r="D106" s="63">
        <v>0</v>
      </c>
      <c r="E106" s="66">
        <f t="shared" si="8"/>
        <v>0</v>
      </c>
      <c r="F106" s="64">
        <v>0</v>
      </c>
      <c r="G106" s="62">
        <v>0</v>
      </c>
    </row>
    <row r="107" spans="1:7">
      <c r="A107" s="61">
        <f t="shared" si="6"/>
        <v>104</v>
      </c>
      <c r="B107" s="58" t="s">
        <v>266</v>
      </c>
      <c r="C107" s="59">
        <v>294687</v>
      </c>
      <c r="D107" s="63">
        <v>0</v>
      </c>
      <c r="E107" s="66">
        <f t="shared" si="8"/>
        <v>0</v>
      </c>
      <c r="F107" s="64">
        <v>0</v>
      </c>
      <c r="G107" s="62">
        <v>0</v>
      </c>
    </row>
    <row r="108" spans="1:7">
      <c r="A108" s="24">
        <f t="shared" si="6"/>
        <v>105</v>
      </c>
      <c r="B108" s="16" t="s">
        <v>267</v>
      </c>
      <c r="C108" s="14">
        <v>288052</v>
      </c>
      <c r="D108" s="35">
        <f t="shared" si="7"/>
        <v>564000</v>
      </c>
      <c r="E108" s="42">
        <f t="shared" si="8"/>
        <v>-55189600</v>
      </c>
      <c r="F108" s="39">
        <f>50*4</f>
        <v>200</v>
      </c>
      <c r="G108" s="25">
        <f>28200000*4</f>
        <v>112800000</v>
      </c>
    </row>
    <row r="109" spans="1:7">
      <c r="A109" s="61">
        <f t="shared" si="6"/>
        <v>106</v>
      </c>
      <c r="B109" s="58" t="s">
        <v>268</v>
      </c>
      <c r="C109" s="59">
        <v>267340</v>
      </c>
      <c r="D109" s="63">
        <v>0</v>
      </c>
      <c r="E109" s="66">
        <f t="shared" si="8"/>
        <v>0</v>
      </c>
      <c r="F109" s="64">
        <v>0</v>
      </c>
      <c r="G109" s="62">
        <v>0</v>
      </c>
    </row>
    <row r="110" spans="1:7">
      <c r="A110" s="61">
        <f t="shared" si="6"/>
        <v>107</v>
      </c>
      <c r="B110" s="58" t="s">
        <v>269</v>
      </c>
      <c r="C110" s="59">
        <v>267340</v>
      </c>
      <c r="D110" s="63">
        <v>0</v>
      </c>
      <c r="E110" s="66">
        <f t="shared" si="8"/>
        <v>0</v>
      </c>
      <c r="F110" s="64">
        <v>0</v>
      </c>
      <c r="G110" s="62">
        <v>0</v>
      </c>
    </row>
    <row r="111" spans="1:7">
      <c r="A111" s="61">
        <f t="shared" si="6"/>
        <v>108</v>
      </c>
      <c r="B111" s="58" t="s">
        <v>270</v>
      </c>
      <c r="C111" s="59">
        <v>267340</v>
      </c>
      <c r="D111" s="63">
        <v>0</v>
      </c>
      <c r="E111" s="66">
        <f t="shared" si="8"/>
        <v>0</v>
      </c>
      <c r="F111" s="64">
        <v>0</v>
      </c>
      <c r="G111" s="62">
        <v>0</v>
      </c>
    </row>
    <row r="112" spans="1:7">
      <c r="A112" s="61">
        <f t="shared" si="6"/>
        <v>109</v>
      </c>
      <c r="B112" s="58" t="s">
        <v>271</v>
      </c>
      <c r="C112" s="59">
        <v>233558</v>
      </c>
      <c r="D112" s="63">
        <v>0</v>
      </c>
      <c r="E112" s="66">
        <f t="shared" si="8"/>
        <v>0</v>
      </c>
      <c r="F112" s="64">
        <v>0</v>
      </c>
      <c r="G112" s="62">
        <v>0</v>
      </c>
    </row>
    <row r="113" spans="1:7">
      <c r="A113" s="61">
        <f t="shared" si="6"/>
        <v>110</v>
      </c>
      <c r="B113" s="58" t="s">
        <v>272</v>
      </c>
      <c r="C113" s="59">
        <v>224204</v>
      </c>
      <c r="D113" s="63">
        <v>0</v>
      </c>
      <c r="E113" s="66">
        <f t="shared" si="8"/>
        <v>0</v>
      </c>
      <c r="F113" s="64">
        <v>0</v>
      </c>
      <c r="G113" s="62">
        <v>0</v>
      </c>
    </row>
    <row r="114" spans="1:7">
      <c r="A114" s="68">
        <v>111</v>
      </c>
      <c r="B114" s="58" t="s">
        <v>350</v>
      </c>
      <c r="C114" s="59">
        <v>224204</v>
      </c>
      <c r="D114" s="63">
        <v>0</v>
      </c>
      <c r="E114" s="66">
        <f t="shared" ref="E114:E177" si="9">(C114-D114)*F114</f>
        <v>0</v>
      </c>
      <c r="F114" s="64">
        <v>0</v>
      </c>
      <c r="G114" s="62">
        <v>0</v>
      </c>
    </row>
    <row r="115" spans="1:7">
      <c r="A115" s="67">
        <f t="shared" ref="A115:A177" si="10">A114+1</f>
        <v>112</v>
      </c>
      <c r="B115" s="15" t="s">
        <v>351</v>
      </c>
      <c r="C115" s="13">
        <v>223590</v>
      </c>
      <c r="D115" s="34">
        <f t="shared" ref="D115:D175" si="11">G115/F115</f>
        <v>269979</v>
      </c>
      <c r="E115" s="41">
        <f t="shared" si="9"/>
        <v>-58589307</v>
      </c>
      <c r="F115" s="38">
        <v>1263</v>
      </c>
      <c r="G115" s="23">
        <v>340983477</v>
      </c>
    </row>
    <row r="116" spans="1:7">
      <c r="A116" s="68">
        <f t="shared" si="10"/>
        <v>113</v>
      </c>
      <c r="B116" s="58" t="s">
        <v>352</v>
      </c>
      <c r="C116" s="59">
        <v>215797</v>
      </c>
      <c r="D116" s="63">
        <v>0</v>
      </c>
      <c r="E116" s="66">
        <f t="shared" si="9"/>
        <v>0</v>
      </c>
      <c r="F116" s="64">
        <v>0</v>
      </c>
      <c r="G116" s="62">
        <v>0</v>
      </c>
    </row>
    <row r="117" spans="1:7">
      <c r="A117" s="68">
        <f t="shared" si="10"/>
        <v>114</v>
      </c>
      <c r="B117" s="58" t="s">
        <v>354</v>
      </c>
      <c r="C117" s="59">
        <v>215797</v>
      </c>
      <c r="D117" s="63">
        <v>0</v>
      </c>
      <c r="E117" s="66">
        <f t="shared" si="9"/>
        <v>0</v>
      </c>
      <c r="F117" s="64">
        <v>0</v>
      </c>
      <c r="G117" s="62">
        <v>0</v>
      </c>
    </row>
    <row r="118" spans="1:7">
      <c r="A118" s="68">
        <f t="shared" si="10"/>
        <v>115</v>
      </c>
      <c r="B118" s="58" t="s">
        <v>353</v>
      </c>
      <c r="C118" s="59">
        <v>212630</v>
      </c>
      <c r="D118" s="63">
        <v>0</v>
      </c>
      <c r="E118" s="66">
        <f t="shared" si="9"/>
        <v>0</v>
      </c>
      <c r="F118" s="64">
        <v>0</v>
      </c>
      <c r="G118" s="62">
        <v>0</v>
      </c>
    </row>
    <row r="119" spans="1:7">
      <c r="A119" s="67">
        <f t="shared" si="10"/>
        <v>116</v>
      </c>
      <c r="B119" s="15" t="s">
        <v>355</v>
      </c>
      <c r="C119" s="13">
        <v>212630</v>
      </c>
      <c r="D119" s="34">
        <f t="shared" si="11"/>
        <v>295846</v>
      </c>
      <c r="E119" s="41">
        <f t="shared" si="9"/>
        <v>-76142640</v>
      </c>
      <c r="F119" s="37">
        <v>915</v>
      </c>
      <c r="G119" s="23">
        <v>270699090</v>
      </c>
    </row>
    <row r="120" spans="1:7">
      <c r="A120" s="69">
        <f t="shared" si="10"/>
        <v>117</v>
      </c>
      <c r="B120" s="16" t="s">
        <v>356</v>
      </c>
      <c r="C120" s="14">
        <v>202468</v>
      </c>
      <c r="D120" s="35">
        <f t="shared" si="11"/>
        <v>324523.80952380953</v>
      </c>
      <c r="E120" s="42">
        <f t="shared" si="9"/>
        <v>-102526880</v>
      </c>
      <c r="F120" s="39">
        <f>210*4</f>
        <v>840</v>
      </c>
      <c r="G120" s="25">
        <f>68150000*4</f>
        <v>272600000</v>
      </c>
    </row>
    <row r="121" spans="1:7">
      <c r="A121" s="67">
        <f t="shared" si="10"/>
        <v>118</v>
      </c>
      <c r="B121" s="15" t="s">
        <v>357</v>
      </c>
      <c r="C121" s="13">
        <v>201784</v>
      </c>
      <c r="D121" s="34">
        <f t="shared" si="11"/>
        <v>282648.27096774196</v>
      </c>
      <c r="E121" s="41">
        <f t="shared" si="9"/>
        <v>-250679240.00000009</v>
      </c>
      <c r="F121" s="38">
        <v>3100</v>
      </c>
      <c r="G121" s="23">
        <v>876209640</v>
      </c>
    </row>
    <row r="122" spans="1:7">
      <c r="A122" s="67">
        <f t="shared" si="10"/>
        <v>119</v>
      </c>
      <c r="B122" s="15" t="s">
        <v>358</v>
      </c>
      <c r="C122" s="13">
        <v>169565</v>
      </c>
      <c r="D122" s="34">
        <f t="shared" si="11"/>
        <v>617159</v>
      </c>
      <c r="E122" s="41">
        <f t="shared" si="9"/>
        <v>-56844438</v>
      </c>
      <c r="F122" s="37">
        <v>127</v>
      </c>
      <c r="G122" s="23">
        <v>78379193</v>
      </c>
    </row>
    <row r="123" spans="1:7">
      <c r="A123" s="67">
        <f t="shared" si="10"/>
        <v>120</v>
      </c>
      <c r="B123" s="15" t="s">
        <v>359</v>
      </c>
      <c r="C123" s="13">
        <v>163715</v>
      </c>
      <c r="D123" s="34">
        <f t="shared" si="11"/>
        <v>152255.75111324244</v>
      </c>
      <c r="E123" s="41">
        <f t="shared" si="9"/>
        <v>167270656.00000009</v>
      </c>
      <c r="F123" s="38">
        <v>14597</v>
      </c>
      <c r="G123" s="23">
        <v>2222477199</v>
      </c>
    </row>
    <row r="124" spans="1:7">
      <c r="A124" s="67">
        <f t="shared" si="10"/>
        <v>121</v>
      </c>
      <c r="B124" s="15" t="s">
        <v>360</v>
      </c>
      <c r="C124" s="13">
        <v>157114</v>
      </c>
      <c r="D124" s="34">
        <f t="shared" si="11"/>
        <v>164355.90002282584</v>
      </c>
      <c r="E124" s="41">
        <f t="shared" si="9"/>
        <v>-539354987.99999988</v>
      </c>
      <c r="F124" s="38">
        <v>74477</v>
      </c>
      <c r="G124" s="23">
        <v>12240734366</v>
      </c>
    </row>
    <row r="125" spans="1:7">
      <c r="A125" s="68">
        <f t="shared" si="10"/>
        <v>122</v>
      </c>
      <c r="B125" s="58" t="s">
        <v>361</v>
      </c>
      <c r="C125" s="59">
        <v>152766</v>
      </c>
      <c r="D125" s="63">
        <v>0</v>
      </c>
      <c r="E125" s="66">
        <f t="shared" si="9"/>
        <v>0</v>
      </c>
      <c r="F125" s="64">
        <v>0</v>
      </c>
      <c r="G125" s="62">
        <v>0</v>
      </c>
    </row>
    <row r="126" spans="1:7">
      <c r="A126" s="68">
        <f t="shared" si="10"/>
        <v>123</v>
      </c>
      <c r="B126" s="58" t="s">
        <v>362</v>
      </c>
      <c r="C126" s="59">
        <v>152766</v>
      </c>
      <c r="D126" s="63">
        <v>0</v>
      </c>
      <c r="E126" s="66">
        <f t="shared" si="9"/>
        <v>0</v>
      </c>
      <c r="F126" s="64">
        <v>0</v>
      </c>
      <c r="G126" s="62">
        <v>0</v>
      </c>
    </row>
    <row r="127" spans="1:7">
      <c r="A127" s="68">
        <f t="shared" si="10"/>
        <v>124</v>
      </c>
      <c r="B127" s="58" t="s">
        <v>363</v>
      </c>
      <c r="C127" s="59">
        <v>152766</v>
      </c>
      <c r="D127" s="63">
        <v>0</v>
      </c>
      <c r="E127" s="66">
        <f t="shared" si="9"/>
        <v>0</v>
      </c>
      <c r="F127" s="64">
        <v>0</v>
      </c>
      <c r="G127" s="62">
        <v>0</v>
      </c>
    </row>
    <row r="128" spans="1:7">
      <c r="A128" s="68">
        <f t="shared" si="10"/>
        <v>125</v>
      </c>
      <c r="B128" s="58" t="s">
        <v>364</v>
      </c>
      <c r="C128" s="59">
        <v>145766</v>
      </c>
      <c r="D128" s="63">
        <v>0</v>
      </c>
      <c r="E128" s="66">
        <f t="shared" si="9"/>
        <v>0</v>
      </c>
      <c r="F128" s="64">
        <v>0</v>
      </c>
      <c r="G128" s="62">
        <v>0</v>
      </c>
    </row>
    <row r="129" spans="1:7">
      <c r="A129" s="69">
        <f t="shared" si="10"/>
        <v>126</v>
      </c>
      <c r="B129" s="16" t="s">
        <v>365</v>
      </c>
      <c r="C129" s="14">
        <v>144026</v>
      </c>
      <c r="D129" s="35">
        <f t="shared" si="11"/>
        <v>282000</v>
      </c>
      <c r="E129" s="42">
        <f t="shared" si="9"/>
        <v>-241178552</v>
      </c>
      <c r="F129" s="39">
        <f>437*4</f>
        <v>1748</v>
      </c>
      <c r="G129" s="25">
        <f>123234000*4</f>
        <v>492936000</v>
      </c>
    </row>
    <row r="130" spans="1:7">
      <c r="A130" s="68">
        <f t="shared" si="10"/>
        <v>127</v>
      </c>
      <c r="B130" s="58" t="s">
        <v>366</v>
      </c>
      <c r="C130" s="59">
        <v>143865</v>
      </c>
      <c r="D130" s="63">
        <v>0</v>
      </c>
      <c r="E130" s="66">
        <f t="shared" si="9"/>
        <v>0</v>
      </c>
      <c r="F130" s="64">
        <v>0</v>
      </c>
      <c r="G130" s="62">
        <v>0</v>
      </c>
    </row>
    <row r="131" spans="1:7">
      <c r="A131" s="68">
        <f t="shared" si="10"/>
        <v>128</v>
      </c>
      <c r="B131" s="58" t="s">
        <v>367</v>
      </c>
      <c r="C131" s="59">
        <v>143865</v>
      </c>
      <c r="D131" s="63">
        <v>0</v>
      </c>
      <c r="E131" s="66">
        <f t="shared" si="9"/>
        <v>0</v>
      </c>
      <c r="F131" s="64">
        <v>0</v>
      </c>
      <c r="G131" s="62">
        <v>0</v>
      </c>
    </row>
    <row r="132" spans="1:7">
      <c r="A132" s="69">
        <f t="shared" si="10"/>
        <v>129</v>
      </c>
      <c r="B132" s="16" t="s">
        <v>368</v>
      </c>
      <c r="C132" s="14">
        <v>143196</v>
      </c>
      <c r="D132" s="35">
        <f t="shared" si="11"/>
        <v>1149858.25</v>
      </c>
      <c r="E132" s="42">
        <f t="shared" si="9"/>
        <v>-434878092</v>
      </c>
      <c r="F132" s="39">
        <f>108*4</f>
        <v>432</v>
      </c>
      <c r="G132" s="25">
        <f>124184691*4</f>
        <v>496738764</v>
      </c>
    </row>
    <row r="133" spans="1:7">
      <c r="A133" s="68">
        <f t="shared" si="10"/>
        <v>130</v>
      </c>
      <c r="B133" s="58" t="s">
        <v>369</v>
      </c>
      <c r="C133" s="59">
        <v>140135</v>
      </c>
      <c r="D133" s="63">
        <v>0</v>
      </c>
      <c r="E133" s="66">
        <f t="shared" si="9"/>
        <v>0</v>
      </c>
      <c r="F133" s="64">
        <v>0</v>
      </c>
      <c r="G133" s="62">
        <v>0</v>
      </c>
    </row>
    <row r="134" spans="1:7">
      <c r="A134" s="67">
        <f t="shared" si="10"/>
        <v>131</v>
      </c>
      <c r="B134" s="15" t="s">
        <v>370</v>
      </c>
      <c r="C134" s="13">
        <v>134523</v>
      </c>
      <c r="D134" s="34">
        <f t="shared" si="11"/>
        <v>265686.87416004884</v>
      </c>
      <c r="E134" s="41">
        <f t="shared" si="9"/>
        <v>-214715261.99999997</v>
      </c>
      <c r="F134" s="38">
        <v>1637</v>
      </c>
      <c r="G134" s="23">
        <v>434929413</v>
      </c>
    </row>
    <row r="135" spans="1:7">
      <c r="A135" s="68">
        <f t="shared" si="10"/>
        <v>132</v>
      </c>
      <c r="B135" s="58" t="s">
        <v>371</v>
      </c>
      <c r="C135" s="59">
        <v>133670</v>
      </c>
      <c r="D135" s="63">
        <v>0</v>
      </c>
      <c r="E135" s="66">
        <f t="shared" si="9"/>
        <v>0</v>
      </c>
      <c r="F135" s="64">
        <v>0</v>
      </c>
      <c r="G135" s="62">
        <v>0</v>
      </c>
    </row>
    <row r="136" spans="1:7">
      <c r="A136" s="68">
        <f t="shared" si="10"/>
        <v>133</v>
      </c>
      <c r="B136" s="58" t="s">
        <v>372</v>
      </c>
      <c r="C136" s="59">
        <v>133670</v>
      </c>
      <c r="D136" s="63">
        <v>0</v>
      </c>
      <c r="E136" s="66">
        <f t="shared" si="9"/>
        <v>0</v>
      </c>
      <c r="F136" s="64">
        <v>0</v>
      </c>
      <c r="G136" s="62">
        <v>0</v>
      </c>
    </row>
    <row r="137" spans="1:7">
      <c r="A137" s="68">
        <f t="shared" si="10"/>
        <v>134</v>
      </c>
      <c r="B137" s="58" t="s">
        <v>373</v>
      </c>
      <c r="C137" s="59">
        <v>133670</v>
      </c>
      <c r="D137" s="63">
        <v>0</v>
      </c>
      <c r="E137" s="66">
        <f t="shared" si="9"/>
        <v>0</v>
      </c>
      <c r="F137" s="64">
        <v>0</v>
      </c>
      <c r="G137" s="62">
        <v>0</v>
      </c>
    </row>
    <row r="138" spans="1:7">
      <c r="A138" s="69">
        <f t="shared" si="10"/>
        <v>135</v>
      </c>
      <c r="B138" s="16" t="s">
        <v>374</v>
      </c>
      <c r="C138" s="14">
        <v>121534</v>
      </c>
      <c r="D138" s="35">
        <f t="shared" si="11"/>
        <v>137620</v>
      </c>
      <c r="E138" s="42">
        <f t="shared" si="9"/>
        <v>-4568424</v>
      </c>
      <c r="F138" s="39">
        <f>71*4</f>
        <v>284</v>
      </c>
      <c r="G138" s="25">
        <f>9771020*4</f>
        <v>39084080</v>
      </c>
    </row>
    <row r="139" spans="1:7">
      <c r="A139" s="68">
        <f t="shared" si="10"/>
        <v>136</v>
      </c>
      <c r="B139" s="58" t="s">
        <v>375</v>
      </c>
      <c r="C139" s="59">
        <v>121347</v>
      </c>
      <c r="D139" s="63">
        <v>0</v>
      </c>
      <c r="E139" s="66">
        <f t="shared" si="9"/>
        <v>0</v>
      </c>
      <c r="F139" s="64">
        <v>0</v>
      </c>
      <c r="G139" s="62">
        <v>0</v>
      </c>
    </row>
    <row r="140" spans="1:7">
      <c r="A140" s="67">
        <f t="shared" si="10"/>
        <v>137</v>
      </c>
      <c r="B140" s="15" t="s">
        <v>376</v>
      </c>
      <c r="C140" s="13">
        <v>117193</v>
      </c>
      <c r="D140" s="34">
        <f t="shared" si="11"/>
        <v>119740.74171032394</v>
      </c>
      <c r="E140" s="41">
        <f t="shared" si="9"/>
        <v>-326317306.00000083</v>
      </c>
      <c r="F140" s="38">
        <v>128081</v>
      </c>
      <c r="G140" s="23">
        <v>15336513939</v>
      </c>
    </row>
    <row r="141" spans="1:7">
      <c r="A141" s="68">
        <f t="shared" si="10"/>
        <v>138</v>
      </c>
      <c r="B141" s="58" t="s">
        <v>377</v>
      </c>
      <c r="C141" s="59">
        <v>116779</v>
      </c>
      <c r="D141" s="63">
        <v>0</v>
      </c>
      <c r="E141" s="66">
        <f t="shared" si="9"/>
        <v>0</v>
      </c>
      <c r="F141" s="64">
        <v>0</v>
      </c>
      <c r="G141" s="62">
        <v>0</v>
      </c>
    </row>
    <row r="142" spans="1:7">
      <c r="A142" s="68">
        <f t="shared" si="10"/>
        <v>139</v>
      </c>
      <c r="B142" s="58" t="s">
        <v>378</v>
      </c>
      <c r="C142" s="59">
        <v>112102</v>
      </c>
      <c r="D142" s="63">
        <v>0</v>
      </c>
      <c r="E142" s="66">
        <f t="shared" si="9"/>
        <v>0</v>
      </c>
      <c r="F142" s="64">
        <v>0</v>
      </c>
      <c r="G142" s="62">
        <v>0</v>
      </c>
    </row>
    <row r="143" spans="1:7">
      <c r="A143" s="67">
        <f t="shared" si="10"/>
        <v>140</v>
      </c>
      <c r="B143" s="15" t="s">
        <v>379</v>
      </c>
      <c r="C143" s="13">
        <v>112102</v>
      </c>
      <c r="D143" s="34">
        <f t="shared" si="11"/>
        <v>253802.09763170613</v>
      </c>
      <c r="E143" s="41">
        <f t="shared" si="9"/>
        <v>-293177502</v>
      </c>
      <c r="F143" s="38">
        <v>2069</v>
      </c>
      <c r="G143" s="23">
        <v>525116540</v>
      </c>
    </row>
    <row r="144" spans="1:7">
      <c r="A144" s="68">
        <f t="shared" si="10"/>
        <v>141</v>
      </c>
      <c r="B144" s="58" t="s">
        <v>380</v>
      </c>
      <c r="C144" s="59">
        <v>107899</v>
      </c>
      <c r="D144" s="63">
        <v>0</v>
      </c>
      <c r="E144" s="66">
        <f t="shared" si="9"/>
        <v>0</v>
      </c>
      <c r="F144" s="64">
        <v>0</v>
      </c>
      <c r="G144" s="62">
        <v>0</v>
      </c>
    </row>
    <row r="145" spans="1:7">
      <c r="A145" s="68">
        <f t="shared" si="10"/>
        <v>142</v>
      </c>
      <c r="B145" s="58" t="s">
        <v>381</v>
      </c>
      <c r="C145" s="59">
        <v>103637</v>
      </c>
      <c r="D145" s="63">
        <v>0</v>
      </c>
      <c r="E145" s="66">
        <f t="shared" si="9"/>
        <v>0</v>
      </c>
      <c r="F145" s="64">
        <v>0</v>
      </c>
      <c r="G145" s="62">
        <v>0</v>
      </c>
    </row>
    <row r="146" spans="1:7">
      <c r="A146" s="68">
        <f t="shared" si="10"/>
        <v>143</v>
      </c>
      <c r="B146" s="58" t="s">
        <v>382</v>
      </c>
      <c r="C146" s="59">
        <v>101234</v>
      </c>
      <c r="D146" s="63">
        <v>0</v>
      </c>
      <c r="E146" s="66">
        <f t="shared" si="9"/>
        <v>0</v>
      </c>
      <c r="F146" s="64">
        <v>0</v>
      </c>
      <c r="G146" s="62">
        <v>0</v>
      </c>
    </row>
    <row r="147" spans="1:7">
      <c r="A147" s="67">
        <f t="shared" si="10"/>
        <v>144</v>
      </c>
      <c r="B147" s="15" t="s">
        <v>383</v>
      </c>
      <c r="C147" s="13">
        <v>100892</v>
      </c>
      <c r="D147" s="34">
        <f t="shared" si="11"/>
        <v>232153</v>
      </c>
      <c r="E147" s="41">
        <f t="shared" si="9"/>
        <v>-107108976</v>
      </c>
      <c r="F147" s="37">
        <v>816</v>
      </c>
      <c r="G147" s="23">
        <v>189436848</v>
      </c>
    </row>
    <row r="148" spans="1:7">
      <c r="A148" s="68">
        <f t="shared" si="10"/>
        <v>145</v>
      </c>
      <c r="B148" s="58" t="s">
        <v>384</v>
      </c>
      <c r="C148" s="59">
        <v>100892</v>
      </c>
      <c r="D148" s="63">
        <v>0</v>
      </c>
      <c r="E148" s="66">
        <f t="shared" si="9"/>
        <v>0</v>
      </c>
      <c r="F148" s="64">
        <v>0</v>
      </c>
      <c r="G148" s="62">
        <v>0</v>
      </c>
    </row>
    <row r="149" spans="1:7">
      <c r="A149" s="68">
        <f t="shared" si="10"/>
        <v>146</v>
      </c>
      <c r="B149" s="58" t="s">
        <v>385</v>
      </c>
      <c r="C149" s="59">
        <v>91150</v>
      </c>
      <c r="D149" s="63">
        <v>0</v>
      </c>
      <c r="E149" s="66">
        <f t="shared" si="9"/>
        <v>0</v>
      </c>
      <c r="F149" s="64">
        <v>0</v>
      </c>
      <c r="G149" s="62">
        <v>0</v>
      </c>
    </row>
    <row r="150" spans="1:7">
      <c r="A150" s="67">
        <f t="shared" si="10"/>
        <v>147</v>
      </c>
      <c r="B150" s="15" t="s">
        <v>386</v>
      </c>
      <c r="C150" s="13">
        <v>89606</v>
      </c>
      <c r="D150" s="34">
        <f t="shared" si="11"/>
        <v>208101.89552238805</v>
      </c>
      <c r="E150" s="41">
        <f t="shared" si="9"/>
        <v>-389022024.99999994</v>
      </c>
      <c r="F150" s="38">
        <v>3283</v>
      </c>
      <c r="G150" s="23">
        <v>683198523</v>
      </c>
    </row>
    <row r="151" spans="1:7">
      <c r="A151" s="68">
        <f t="shared" si="10"/>
        <v>148</v>
      </c>
      <c r="B151" s="58" t="s">
        <v>387</v>
      </c>
      <c r="C151" s="59">
        <v>89606</v>
      </c>
      <c r="D151" s="63">
        <v>0</v>
      </c>
      <c r="E151" s="66">
        <f t="shared" si="9"/>
        <v>0</v>
      </c>
      <c r="F151" s="64">
        <v>0</v>
      </c>
      <c r="G151" s="62">
        <v>0</v>
      </c>
    </row>
    <row r="152" spans="1:7">
      <c r="A152" s="67">
        <f t="shared" si="10"/>
        <v>149</v>
      </c>
      <c r="B152" s="15" t="s">
        <v>388</v>
      </c>
      <c r="C152" s="13">
        <v>84036</v>
      </c>
      <c r="D152" s="34">
        <f t="shared" si="11"/>
        <v>180466.93292592041</v>
      </c>
      <c r="E152" s="41">
        <f t="shared" si="9"/>
        <v>-646955129</v>
      </c>
      <c r="F152" s="38">
        <v>6709</v>
      </c>
      <c r="G152" s="23">
        <v>1210752653</v>
      </c>
    </row>
    <row r="153" spans="1:7">
      <c r="A153" s="67">
        <f t="shared" si="10"/>
        <v>150</v>
      </c>
      <c r="B153" s="15" t="s">
        <v>389</v>
      </c>
      <c r="C153" s="13">
        <v>76383</v>
      </c>
      <c r="D153" s="34">
        <f t="shared" si="11"/>
        <v>119183.42079207921</v>
      </c>
      <c r="E153" s="41">
        <f t="shared" si="9"/>
        <v>-190205070</v>
      </c>
      <c r="F153" s="38">
        <v>4444</v>
      </c>
      <c r="G153" s="23">
        <v>529651122</v>
      </c>
    </row>
    <row r="154" spans="1:7">
      <c r="A154" s="68">
        <f t="shared" si="10"/>
        <v>151</v>
      </c>
      <c r="B154" s="58" t="s">
        <v>390</v>
      </c>
      <c r="C154" s="59">
        <v>76383</v>
      </c>
      <c r="D154" s="63">
        <v>0</v>
      </c>
      <c r="E154" s="66">
        <f t="shared" si="9"/>
        <v>0</v>
      </c>
      <c r="F154" s="64">
        <v>0</v>
      </c>
      <c r="G154" s="62">
        <v>0</v>
      </c>
    </row>
    <row r="155" spans="1:7">
      <c r="A155" s="68">
        <f t="shared" si="10"/>
        <v>152</v>
      </c>
      <c r="B155" s="58" t="s">
        <v>391</v>
      </c>
      <c r="C155" s="59">
        <v>75494</v>
      </c>
      <c r="D155" s="63">
        <v>0</v>
      </c>
      <c r="E155" s="66">
        <f t="shared" si="9"/>
        <v>0</v>
      </c>
      <c r="F155" s="64">
        <v>0</v>
      </c>
      <c r="G155" s="62">
        <v>0</v>
      </c>
    </row>
    <row r="156" spans="1:7">
      <c r="A156" s="68">
        <f t="shared" si="10"/>
        <v>153</v>
      </c>
      <c r="B156" s="58" t="s">
        <v>392</v>
      </c>
      <c r="C156" s="59">
        <v>72883</v>
      </c>
      <c r="D156" s="63">
        <v>0</v>
      </c>
      <c r="E156" s="66">
        <f t="shared" si="9"/>
        <v>0</v>
      </c>
      <c r="F156" s="64">
        <v>0</v>
      </c>
      <c r="G156" s="62">
        <v>0</v>
      </c>
    </row>
    <row r="157" spans="1:7">
      <c r="A157" s="68">
        <f t="shared" si="10"/>
        <v>154</v>
      </c>
      <c r="B157" s="58" t="s">
        <v>393</v>
      </c>
      <c r="C157" s="59">
        <v>72883</v>
      </c>
      <c r="D157" s="63">
        <v>0</v>
      </c>
      <c r="E157" s="66">
        <f t="shared" si="9"/>
        <v>0</v>
      </c>
      <c r="F157" s="64">
        <v>0</v>
      </c>
      <c r="G157" s="62">
        <v>0</v>
      </c>
    </row>
    <row r="158" spans="1:7">
      <c r="A158" s="67">
        <f t="shared" si="10"/>
        <v>155</v>
      </c>
      <c r="B158" s="15" t="s">
        <v>394</v>
      </c>
      <c r="C158" s="13">
        <v>71932</v>
      </c>
      <c r="D158" s="13">
        <f t="shared" si="11"/>
        <v>214095.61313057668</v>
      </c>
      <c r="E158" s="56">
        <f t="shared" si="9"/>
        <v>-12284215647</v>
      </c>
      <c r="F158" s="55">
        <v>86409</v>
      </c>
      <c r="G158" s="23">
        <v>18499787835</v>
      </c>
    </row>
    <row r="159" spans="1:7">
      <c r="A159" s="68">
        <f t="shared" si="10"/>
        <v>156</v>
      </c>
      <c r="B159" s="58" t="s">
        <v>395</v>
      </c>
      <c r="C159" s="59">
        <v>71932</v>
      </c>
      <c r="D159" s="59">
        <v>0</v>
      </c>
      <c r="E159" s="60">
        <f t="shared" si="9"/>
        <v>0</v>
      </c>
      <c r="F159" s="57">
        <v>0</v>
      </c>
      <c r="G159" s="62">
        <v>0</v>
      </c>
    </row>
    <row r="160" spans="1:7">
      <c r="A160" s="68">
        <f t="shared" si="10"/>
        <v>157</v>
      </c>
      <c r="B160" s="58" t="s">
        <v>396</v>
      </c>
      <c r="C160" s="59">
        <v>71932</v>
      </c>
      <c r="D160" s="59">
        <v>0</v>
      </c>
      <c r="E160" s="60">
        <f t="shared" si="9"/>
        <v>0</v>
      </c>
      <c r="F160" s="57">
        <v>0</v>
      </c>
      <c r="G160" s="62">
        <v>0</v>
      </c>
    </row>
    <row r="161" spans="1:7">
      <c r="A161" s="67">
        <f t="shared" si="10"/>
        <v>158</v>
      </c>
      <c r="B161" s="15" t="s">
        <v>397</v>
      </c>
      <c r="C161" s="13">
        <v>71904</v>
      </c>
      <c r="D161" s="13">
        <f t="shared" si="11"/>
        <v>250583.53514739228</v>
      </c>
      <c r="E161" s="56">
        <f t="shared" si="9"/>
        <v>-157595350</v>
      </c>
      <c r="F161" s="54">
        <v>882</v>
      </c>
      <c r="G161" s="23">
        <v>221014678</v>
      </c>
    </row>
    <row r="162" spans="1:7">
      <c r="A162" s="67">
        <f t="shared" si="10"/>
        <v>159</v>
      </c>
      <c r="B162" s="15" t="s">
        <v>398</v>
      </c>
      <c r="C162" s="13">
        <v>71598</v>
      </c>
      <c r="D162" s="34">
        <f t="shared" si="11"/>
        <v>400992.4365115746</v>
      </c>
      <c r="E162" s="41">
        <f t="shared" si="9"/>
        <v>-2874295853</v>
      </c>
      <c r="F162" s="38">
        <v>8726</v>
      </c>
      <c r="G162" s="23">
        <v>3499060001</v>
      </c>
    </row>
    <row r="163" spans="1:7">
      <c r="A163" s="67">
        <f t="shared" si="10"/>
        <v>160</v>
      </c>
      <c r="B163" s="15" t="s">
        <v>399</v>
      </c>
      <c r="C163" s="13">
        <v>71598</v>
      </c>
      <c r="D163" s="34">
        <f t="shared" si="11"/>
        <v>639189.41073697584</v>
      </c>
      <c r="E163" s="41">
        <f t="shared" si="9"/>
        <v>-1786777761</v>
      </c>
      <c r="F163" s="38">
        <v>3148</v>
      </c>
      <c r="G163" s="23">
        <v>2012168265</v>
      </c>
    </row>
    <row r="164" spans="1:7">
      <c r="A164" s="68">
        <f t="shared" si="10"/>
        <v>161</v>
      </c>
      <c r="B164" s="58" t="s">
        <v>400</v>
      </c>
      <c r="C164" s="59">
        <v>68024</v>
      </c>
      <c r="D164" s="63">
        <v>0</v>
      </c>
      <c r="E164" s="66">
        <f t="shared" si="9"/>
        <v>0</v>
      </c>
      <c r="F164" s="64">
        <v>0</v>
      </c>
      <c r="G164" s="62">
        <v>0</v>
      </c>
    </row>
    <row r="165" spans="1:7">
      <c r="A165" s="68">
        <f t="shared" si="10"/>
        <v>162</v>
      </c>
      <c r="B165" s="58" t="s">
        <v>401</v>
      </c>
      <c r="C165" s="59">
        <v>67261</v>
      </c>
      <c r="D165" s="63">
        <v>0</v>
      </c>
      <c r="E165" s="66">
        <f t="shared" si="9"/>
        <v>0</v>
      </c>
      <c r="F165" s="64">
        <v>0</v>
      </c>
      <c r="G165" s="62">
        <v>0</v>
      </c>
    </row>
    <row r="166" spans="1:7">
      <c r="A166" s="68">
        <f t="shared" si="10"/>
        <v>163</v>
      </c>
      <c r="B166" s="58" t="s">
        <v>402</v>
      </c>
      <c r="C166" s="59">
        <v>67261</v>
      </c>
      <c r="D166" s="63">
        <v>0</v>
      </c>
      <c r="E166" s="66">
        <f t="shared" si="9"/>
        <v>0</v>
      </c>
      <c r="F166" s="64">
        <v>0</v>
      </c>
      <c r="G166" s="62">
        <v>0</v>
      </c>
    </row>
    <row r="167" spans="1:7">
      <c r="A167" s="67">
        <f t="shared" si="10"/>
        <v>164</v>
      </c>
      <c r="B167" s="15" t="s">
        <v>403</v>
      </c>
      <c r="C167" s="13">
        <v>65396</v>
      </c>
      <c r="D167" s="34">
        <f t="shared" si="11"/>
        <v>188404.66382252559</v>
      </c>
      <c r="E167" s="41">
        <f t="shared" si="9"/>
        <v>-72083077</v>
      </c>
      <c r="F167" s="37">
        <v>586</v>
      </c>
      <c r="G167" s="23">
        <v>110405133</v>
      </c>
    </row>
    <row r="168" spans="1:7">
      <c r="A168" s="69">
        <f t="shared" si="10"/>
        <v>165</v>
      </c>
      <c r="B168" s="16" t="s">
        <v>404</v>
      </c>
      <c r="C168" s="14">
        <v>60767</v>
      </c>
      <c r="D168" s="35">
        <f t="shared" si="11"/>
        <v>68796</v>
      </c>
      <c r="E168" s="42">
        <f t="shared" si="9"/>
        <v>-8253812</v>
      </c>
      <c r="F168" s="39">
        <f>257*4</f>
        <v>1028</v>
      </c>
      <c r="G168" s="25">
        <f>17680572*4</f>
        <v>70722288</v>
      </c>
    </row>
    <row r="169" spans="1:7">
      <c r="A169" s="68">
        <f t="shared" si="10"/>
        <v>166</v>
      </c>
      <c r="B169" s="58" t="s">
        <v>405</v>
      </c>
      <c r="C169" s="59">
        <v>60736</v>
      </c>
      <c r="D169" s="63">
        <v>0</v>
      </c>
      <c r="E169" s="66">
        <f t="shared" si="9"/>
        <v>0</v>
      </c>
      <c r="F169" s="64">
        <v>0</v>
      </c>
      <c r="G169" s="62">
        <v>0</v>
      </c>
    </row>
    <row r="170" spans="1:7">
      <c r="A170" s="68">
        <f t="shared" si="10"/>
        <v>167</v>
      </c>
      <c r="B170" s="58" t="s">
        <v>406</v>
      </c>
      <c r="C170" s="59">
        <v>60674</v>
      </c>
      <c r="D170" s="63">
        <v>0</v>
      </c>
      <c r="E170" s="66">
        <f t="shared" si="9"/>
        <v>0</v>
      </c>
      <c r="F170" s="64">
        <v>0</v>
      </c>
      <c r="G170" s="62">
        <v>0</v>
      </c>
    </row>
    <row r="171" spans="1:7">
      <c r="A171" s="68">
        <f t="shared" si="10"/>
        <v>168</v>
      </c>
      <c r="B171" s="58" t="s">
        <v>407</v>
      </c>
      <c r="C171" s="59">
        <v>57650</v>
      </c>
      <c r="D171" s="63">
        <v>0</v>
      </c>
      <c r="E171" s="66">
        <f t="shared" si="9"/>
        <v>0</v>
      </c>
      <c r="F171" s="64">
        <v>0</v>
      </c>
      <c r="G171" s="62">
        <v>0</v>
      </c>
    </row>
    <row r="172" spans="1:7">
      <c r="A172" s="68">
        <f t="shared" si="10"/>
        <v>169</v>
      </c>
      <c r="B172" s="58" t="s">
        <v>408</v>
      </c>
      <c r="C172" s="59">
        <v>56051</v>
      </c>
      <c r="D172" s="63">
        <v>0</v>
      </c>
      <c r="E172" s="66">
        <f t="shared" si="9"/>
        <v>0</v>
      </c>
      <c r="F172" s="64">
        <v>0</v>
      </c>
      <c r="G172" s="62">
        <v>0</v>
      </c>
    </row>
    <row r="173" spans="1:7">
      <c r="A173" s="68">
        <f t="shared" si="10"/>
        <v>170</v>
      </c>
      <c r="B173" s="58" t="s">
        <v>409</v>
      </c>
      <c r="C173" s="59">
        <v>54662</v>
      </c>
      <c r="D173" s="63">
        <v>0</v>
      </c>
      <c r="E173" s="66">
        <f t="shared" si="9"/>
        <v>0</v>
      </c>
      <c r="F173" s="64">
        <v>0</v>
      </c>
      <c r="G173" s="62">
        <v>0</v>
      </c>
    </row>
    <row r="174" spans="1:7">
      <c r="A174" s="67">
        <f t="shared" si="10"/>
        <v>171</v>
      </c>
      <c r="B174" s="15" t="s">
        <v>410</v>
      </c>
      <c r="C174" s="13">
        <v>52371</v>
      </c>
      <c r="D174" s="34">
        <f t="shared" si="11"/>
        <v>59413.881017405125</v>
      </c>
      <c r="E174" s="41">
        <f t="shared" si="9"/>
        <v>-345565999.99999988</v>
      </c>
      <c r="F174" s="38">
        <v>49066</v>
      </c>
      <c r="G174" s="23">
        <v>2915201486</v>
      </c>
    </row>
    <row r="175" spans="1:7">
      <c r="A175" s="67">
        <f t="shared" si="10"/>
        <v>172</v>
      </c>
      <c r="B175" s="15" t="s">
        <v>411</v>
      </c>
      <c r="C175" s="13">
        <v>51818</v>
      </c>
      <c r="D175" s="34">
        <f t="shared" si="11"/>
        <v>82591.584615384621</v>
      </c>
      <c r="E175" s="41">
        <f t="shared" si="9"/>
        <v>-226031979.00000003</v>
      </c>
      <c r="F175" s="38">
        <v>7345</v>
      </c>
      <c r="G175" s="23">
        <v>606635189</v>
      </c>
    </row>
    <row r="176" spans="1:7">
      <c r="A176" s="68">
        <f t="shared" si="10"/>
        <v>173</v>
      </c>
      <c r="B176" s="58" t="s">
        <v>412</v>
      </c>
      <c r="C176" s="59">
        <v>50617</v>
      </c>
      <c r="D176" s="63">
        <v>0</v>
      </c>
      <c r="E176" s="66">
        <f t="shared" si="9"/>
        <v>0</v>
      </c>
      <c r="F176" s="64">
        <v>0</v>
      </c>
      <c r="G176" s="62">
        <v>0</v>
      </c>
    </row>
    <row r="177" spans="1:7">
      <c r="A177" s="68">
        <f t="shared" si="10"/>
        <v>174</v>
      </c>
      <c r="B177" s="58" t="s">
        <v>413</v>
      </c>
      <c r="C177" s="59">
        <v>48364</v>
      </c>
      <c r="D177" s="63">
        <v>0</v>
      </c>
      <c r="E177" s="66">
        <f t="shared" si="9"/>
        <v>0</v>
      </c>
      <c r="F177" s="64">
        <v>0</v>
      </c>
      <c r="G177" s="62">
        <v>0</v>
      </c>
    </row>
    <row r="178" spans="1:7">
      <c r="A178" s="67">
        <f t="shared" ref="A178:A223" si="12">A177+1</f>
        <v>175</v>
      </c>
      <c r="B178" s="15" t="s">
        <v>414</v>
      </c>
      <c r="C178" s="13">
        <v>46712</v>
      </c>
      <c r="D178" s="34">
        <f t="shared" ref="D178:D203" si="13">G178/F178</f>
        <v>119817.74444444444</v>
      </c>
      <c r="E178" s="41">
        <f t="shared" ref="E178:E223" si="14">(C178-D178)*F178</f>
        <v>-59215653</v>
      </c>
      <c r="F178" s="37">
        <v>810</v>
      </c>
      <c r="G178" s="23">
        <v>97052373</v>
      </c>
    </row>
    <row r="179" spans="1:7">
      <c r="A179" s="67">
        <f t="shared" si="12"/>
        <v>176</v>
      </c>
      <c r="B179" s="15" t="s">
        <v>415</v>
      </c>
      <c r="C179" s="13">
        <v>44841</v>
      </c>
      <c r="D179" s="34">
        <f t="shared" si="13"/>
        <v>94521.126537537115</v>
      </c>
      <c r="E179" s="41">
        <f t="shared" si="14"/>
        <v>-1054162605</v>
      </c>
      <c r="F179" s="38">
        <v>21219</v>
      </c>
      <c r="G179" s="23">
        <v>2005643784</v>
      </c>
    </row>
    <row r="180" spans="1:7">
      <c r="A180" s="68">
        <f t="shared" si="12"/>
        <v>177</v>
      </c>
      <c r="B180" s="58" t="s">
        <v>416</v>
      </c>
      <c r="C180" s="59">
        <v>44841</v>
      </c>
      <c r="D180" s="63">
        <v>0</v>
      </c>
      <c r="E180" s="66">
        <f t="shared" si="14"/>
        <v>0</v>
      </c>
      <c r="F180" s="64">
        <v>0</v>
      </c>
      <c r="G180" s="62">
        <v>0</v>
      </c>
    </row>
    <row r="181" spans="1:7">
      <c r="A181" s="67">
        <f t="shared" si="12"/>
        <v>178</v>
      </c>
      <c r="B181" s="15" t="s">
        <v>417</v>
      </c>
      <c r="C181" s="13">
        <v>42018</v>
      </c>
      <c r="D181" s="34">
        <f t="shared" si="13"/>
        <v>91097.715981231027</v>
      </c>
      <c r="E181" s="41">
        <f t="shared" si="14"/>
        <v>-177815811</v>
      </c>
      <c r="F181" s="38">
        <v>3623</v>
      </c>
      <c r="G181" s="23">
        <v>330047025</v>
      </c>
    </row>
    <row r="182" spans="1:7">
      <c r="A182" s="67">
        <f t="shared" si="12"/>
        <v>179</v>
      </c>
      <c r="B182" s="15" t="s">
        <v>418</v>
      </c>
      <c r="C182" s="13">
        <v>38191</v>
      </c>
      <c r="D182" s="34">
        <f t="shared" si="13"/>
        <v>157741</v>
      </c>
      <c r="E182" s="41">
        <f t="shared" si="14"/>
        <v>-22834050</v>
      </c>
      <c r="F182" s="37">
        <v>191</v>
      </c>
      <c r="G182" s="23">
        <v>30128531</v>
      </c>
    </row>
    <row r="183" spans="1:7">
      <c r="A183" s="68">
        <f t="shared" si="12"/>
        <v>180</v>
      </c>
      <c r="B183" s="58" t="s">
        <v>419</v>
      </c>
      <c r="C183" s="59">
        <v>38191</v>
      </c>
      <c r="D183" s="63">
        <v>0</v>
      </c>
      <c r="E183" s="66">
        <f t="shared" si="14"/>
        <v>0</v>
      </c>
      <c r="F183" s="64">
        <v>0</v>
      </c>
      <c r="G183" s="62">
        <v>0</v>
      </c>
    </row>
    <row r="184" spans="1:7">
      <c r="A184" s="67">
        <f t="shared" si="12"/>
        <v>181</v>
      </c>
      <c r="B184" s="15" t="s">
        <v>420</v>
      </c>
      <c r="C184" s="13">
        <v>38191</v>
      </c>
      <c r="D184" s="34">
        <f t="shared" si="13"/>
        <v>63524.568507157463</v>
      </c>
      <c r="E184" s="41">
        <f t="shared" si="14"/>
        <v>-111493035</v>
      </c>
      <c r="F184" s="38">
        <v>4401</v>
      </c>
      <c r="G184" s="23">
        <v>279571626</v>
      </c>
    </row>
    <row r="185" spans="1:7">
      <c r="A185" s="68">
        <f t="shared" si="12"/>
        <v>182</v>
      </c>
      <c r="B185" s="58" t="s">
        <v>421</v>
      </c>
      <c r="C185" s="59">
        <v>38191</v>
      </c>
      <c r="D185" s="63">
        <v>0</v>
      </c>
      <c r="E185" s="66">
        <f t="shared" si="14"/>
        <v>0</v>
      </c>
      <c r="F185" s="64">
        <v>0</v>
      </c>
      <c r="G185" s="62">
        <v>0</v>
      </c>
    </row>
    <row r="186" spans="1:7">
      <c r="A186" s="67">
        <f t="shared" si="12"/>
        <v>183</v>
      </c>
      <c r="B186" s="15" t="s">
        <v>422</v>
      </c>
      <c r="C186" s="13">
        <v>36442</v>
      </c>
      <c r="D186" s="34">
        <f t="shared" si="13"/>
        <v>83114.65058882485</v>
      </c>
      <c r="E186" s="41">
        <f t="shared" si="14"/>
        <v>-745082193.99999988</v>
      </c>
      <c r="F186" s="38">
        <v>15964</v>
      </c>
      <c r="G186" s="23">
        <v>1326842282</v>
      </c>
    </row>
    <row r="187" spans="1:7">
      <c r="A187" s="68">
        <f t="shared" si="12"/>
        <v>184</v>
      </c>
      <c r="B187" s="58" t="s">
        <v>423</v>
      </c>
      <c r="C187" s="59">
        <v>36442</v>
      </c>
      <c r="D187" s="63">
        <v>0</v>
      </c>
      <c r="E187" s="66">
        <f t="shared" si="14"/>
        <v>0</v>
      </c>
      <c r="F187" s="64">
        <v>0</v>
      </c>
      <c r="G187" s="62">
        <v>0</v>
      </c>
    </row>
    <row r="188" spans="1:7">
      <c r="A188" s="68">
        <f t="shared" si="12"/>
        <v>185</v>
      </c>
      <c r="B188" s="58" t="s">
        <v>424</v>
      </c>
      <c r="C188" s="59">
        <v>35966</v>
      </c>
      <c r="D188" s="63">
        <v>0</v>
      </c>
      <c r="E188" s="66">
        <f t="shared" si="14"/>
        <v>0</v>
      </c>
      <c r="F188" s="64">
        <v>0</v>
      </c>
      <c r="G188" s="62">
        <v>0</v>
      </c>
    </row>
    <row r="189" spans="1:7">
      <c r="A189" s="67">
        <f t="shared" si="12"/>
        <v>186</v>
      </c>
      <c r="B189" s="15" t="s">
        <v>425</v>
      </c>
      <c r="C189" s="13">
        <v>35966</v>
      </c>
      <c r="D189" s="34">
        <f t="shared" si="13"/>
        <v>132413.10723350252</v>
      </c>
      <c r="E189" s="41">
        <f t="shared" si="14"/>
        <v>-912003845.99999988</v>
      </c>
      <c r="F189" s="38">
        <v>9456</v>
      </c>
      <c r="G189" s="23">
        <v>1252098342</v>
      </c>
    </row>
    <row r="190" spans="1:7">
      <c r="A190" s="68">
        <f t="shared" si="12"/>
        <v>187</v>
      </c>
      <c r="B190" s="58" t="s">
        <v>426</v>
      </c>
      <c r="C190" s="59">
        <v>34546</v>
      </c>
      <c r="D190" s="63">
        <v>0</v>
      </c>
      <c r="E190" s="66">
        <f t="shared" si="14"/>
        <v>0</v>
      </c>
      <c r="F190" s="64">
        <v>0</v>
      </c>
      <c r="G190" s="62">
        <v>0</v>
      </c>
    </row>
    <row r="191" spans="1:7">
      <c r="A191" s="68">
        <f t="shared" si="12"/>
        <v>188</v>
      </c>
      <c r="B191" s="58" t="s">
        <v>427</v>
      </c>
      <c r="C191" s="59">
        <v>34012</v>
      </c>
      <c r="D191" s="63">
        <v>0</v>
      </c>
      <c r="E191" s="66">
        <f t="shared" si="14"/>
        <v>0</v>
      </c>
      <c r="F191" s="64">
        <v>0</v>
      </c>
      <c r="G191" s="62">
        <v>0</v>
      </c>
    </row>
    <row r="192" spans="1:7">
      <c r="A192" s="68">
        <f t="shared" si="12"/>
        <v>189</v>
      </c>
      <c r="B192" s="58" t="s">
        <v>428</v>
      </c>
      <c r="C192" s="59">
        <v>34012</v>
      </c>
      <c r="D192" s="63">
        <v>0</v>
      </c>
      <c r="E192" s="66">
        <f t="shared" si="14"/>
        <v>0</v>
      </c>
      <c r="F192" s="64">
        <v>0</v>
      </c>
      <c r="G192" s="62">
        <v>0</v>
      </c>
    </row>
    <row r="193" spans="1:7">
      <c r="A193" s="68">
        <f t="shared" si="12"/>
        <v>190</v>
      </c>
      <c r="B193" s="58" t="s">
        <v>429</v>
      </c>
      <c r="C193" s="59">
        <v>33631</v>
      </c>
      <c r="D193" s="63">
        <v>0</v>
      </c>
      <c r="E193" s="66">
        <f t="shared" si="14"/>
        <v>0</v>
      </c>
      <c r="F193" s="64">
        <v>0</v>
      </c>
      <c r="G193" s="62">
        <v>0</v>
      </c>
    </row>
    <row r="194" spans="1:7">
      <c r="A194" s="68">
        <f t="shared" si="12"/>
        <v>191</v>
      </c>
      <c r="B194" s="58" t="s">
        <v>430</v>
      </c>
      <c r="C194" s="59">
        <v>33631</v>
      </c>
      <c r="D194" s="63">
        <v>0</v>
      </c>
      <c r="E194" s="66">
        <f t="shared" si="14"/>
        <v>0</v>
      </c>
      <c r="F194" s="64">
        <v>0</v>
      </c>
      <c r="G194" s="62">
        <v>0</v>
      </c>
    </row>
    <row r="195" spans="1:7">
      <c r="A195" s="68">
        <f t="shared" si="12"/>
        <v>192</v>
      </c>
      <c r="B195" s="58" t="s">
        <v>431</v>
      </c>
      <c r="C195" s="59">
        <v>30368</v>
      </c>
      <c r="D195" s="63">
        <v>0</v>
      </c>
      <c r="E195" s="66">
        <f t="shared" si="14"/>
        <v>0</v>
      </c>
      <c r="F195" s="64">
        <v>0</v>
      </c>
      <c r="G195" s="62">
        <v>0</v>
      </c>
    </row>
    <row r="196" spans="1:7">
      <c r="A196" s="68">
        <f t="shared" si="12"/>
        <v>193</v>
      </c>
      <c r="B196" s="58" t="s">
        <v>432</v>
      </c>
      <c r="C196" s="59">
        <v>24294</v>
      </c>
      <c r="D196" s="63">
        <v>0</v>
      </c>
      <c r="E196" s="66">
        <f t="shared" si="14"/>
        <v>0</v>
      </c>
      <c r="F196" s="64">
        <v>0</v>
      </c>
      <c r="G196" s="62">
        <v>0</v>
      </c>
    </row>
    <row r="197" spans="1:7">
      <c r="A197" s="68">
        <f t="shared" si="12"/>
        <v>194</v>
      </c>
      <c r="B197" s="58" t="s">
        <v>433</v>
      </c>
      <c r="C197" s="59">
        <v>24294</v>
      </c>
      <c r="D197" s="63">
        <v>0</v>
      </c>
      <c r="E197" s="66">
        <f t="shared" si="14"/>
        <v>0</v>
      </c>
      <c r="F197" s="64">
        <v>0</v>
      </c>
      <c r="G197" s="62">
        <v>0</v>
      </c>
    </row>
    <row r="198" spans="1:7">
      <c r="A198" s="67">
        <f t="shared" si="12"/>
        <v>195</v>
      </c>
      <c r="B198" s="15" t="s">
        <v>434</v>
      </c>
      <c r="C198" s="13">
        <v>24269</v>
      </c>
      <c r="D198" s="34">
        <f t="shared" si="13"/>
        <v>55019</v>
      </c>
      <c r="E198" s="41">
        <f t="shared" si="14"/>
        <v>-746210250</v>
      </c>
      <c r="F198" s="38">
        <v>24267</v>
      </c>
      <c r="G198" s="23">
        <v>1335146073</v>
      </c>
    </row>
    <row r="199" spans="1:7">
      <c r="A199" s="68">
        <f t="shared" si="12"/>
        <v>196</v>
      </c>
      <c r="B199" s="58" t="s">
        <v>435</v>
      </c>
      <c r="C199" s="59">
        <v>24182</v>
      </c>
      <c r="D199" s="63">
        <v>0</v>
      </c>
      <c r="E199" s="66">
        <f t="shared" si="14"/>
        <v>0</v>
      </c>
      <c r="F199" s="64">
        <v>0</v>
      </c>
      <c r="G199" s="62">
        <v>0</v>
      </c>
    </row>
    <row r="200" spans="1:7">
      <c r="A200" s="67">
        <f t="shared" si="12"/>
        <v>197</v>
      </c>
      <c r="B200" s="15" t="s">
        <v>436</v>
      </c>
      <c r="C200" s="13">
        <v>23356</v>
      </c>
      <c r="D200" s="34">
        <f t="shared" si="13"/>
        <v>35846</v>
      </c>
      <c r="E200" s="41">
        <f t="shared" si="14"/>
        <v>-67433510</v>
      </c>
      <c r="F200" s="38">
        <v>5399</v>
      </c>
      <c r="G200" s="23">
        <v>193532554</v>
      </c>
    </row>
    <row r="201" spans="1:7">
      <c r="A201" s="68">
        <f t="shared" si="12"/>
        <v>198</v>
      </c>
      <c r="B201" s="58" t="s">
        <v>437</v>
      </c>
      <c r="C201" s="59">
        <v>23356</v>
      </c>
      <c r="D201" s="63">
        <v>0</v>
      </c>
      <c r="E201" s="66">
        <f t="shared" si="14"/>
        <v>0</v>
      </c>
      <c r="F201" s="64">
        <v>0</v>
      </c>
      <c r="G201" s="62">
        <v>0</v>
      </c>
    </row>
    <row r="202" spans="1:7">
      <c r="A202" s="67">
        <f t="shared" si="12"/>
        <v>199</v>
      </c>
      <c r="B202" s="15" t="s">
        <v>438</v>
      </c>
      <c r="C202" s="13">
        <v>23356</v>
      </c>
      <c r="D202" s="34">
        <f t="shared" si="13"/>
        <v>52881.580361806184</v>
      </c>
      <c r="E202" s="41">
        <f t="shared" si="14"/>
        <v>-621838248</v>
      </c>
      <c r="F202" s="38">
        <v>21061</v>
      </c>
      <c r="G202" s="23">
        <v>1113738964</v>
      </c>
    </row>
    <row r="203" spans="1:7">
      <c r="A203" s="67">
        <f t="shared" si="12"/>
        <v>200</v>
      </c>
      <c r="B203" s="15" t="s">
        <v>439</v>
      </c>
      <c r="C203" s="13">
        <v>22420</v>
      </c>
      <c r="D203" s="34">
        <f t="shared" si="13"/>
        <v>74703</v>
      </c>
      <c r="E203" s="41">
        <f t="shared" si="14"/>
        <v>-115231732</v>
      </c>
      <c r="F203" s="38">
        <v>2204</v>
      </c>
      <c r="G203" s="23">
        <v>164645412</v>
      </c>
    </row>
    <row r="204" spans="1:7">
      <c r="A204" s="68">
        <f t="shared" si="12"/>
        <v>201</v>
      </c>
      <c r="B204" s="58" t="s">
        <v>440</v>
      </c>
      <c r="C204" s="59">
        <v>22420</v>
      </c>
      <c r="D204" s="63">
        <v>0</v>
      </c>
      <c r="E204" s="66">
        <f t="shared" si="14"/>
        <v>0</v>
      </c>
      <c r="F204" s="64">
        <v>0</v>
      </c>
      <c r="G204" s="62">
        <v>0</v>
      </c>
    </row>
    <row r="205" spans="1:7">
      <c r="A205" s="68">
        <f t="shared" si="12"/>
        <v>202</v>
      </c>
      <c r="B205" s="58" t="s">
        <v>441</v>
      </c>
      <c r="C205" s="59">
        <v>19096</v>
      </c>
      <c r="D205" s="63">
        <v>0</v>
      </c>
      <c r="E205" s="66">
        <f t="shared" si="14"/>
        <v>0</v>
      </c>
      <c r="F205" s="64">
        <v>0</v>
      </c>
      <c r="G205" s="62">
        <v>0</v>
      </c>
    </row>
    <row r="206" spans="1:7">
      <c r="A206" s="68">
        <f t="shared" si="12"/>
        <v>203</v>
      </c>
      <c r="B206" s="58" t="s">
        <v>442</v>
      </c>
      <c r="C206" s="59">
        <v>19096</v>
      </c>
      <c r="D206" s="63">
        <v>0</v>
      </c>
      <c r="E206" s="66">
        <f t="shared" si="14"/>
        <v>0</v>
      </c>
      <c r="F206" s="64">
        <v>0</v>
      </c>
      <c r="G206" s="62">
        <v>0</v>
      </c>
    </row>
    <row r="207" spans="1:7">
      <c r="A207" s="68">
        <f t="shared" si="12"/>
        <v>204</v>
      </c>
      <c r="B207" s="58" t="s">
        <v>443</v>
      </c>
      <c r="C207" s="59">
        <v>19096</v>
      </c>
      <c r="D207" s="63">
        <v>0</v>
      </c>
      <c r="E207" s="66">
        <f t="shared" si="14"/>
        <v>0</v>
      </c>
      <c r="F207" s="64">
        <v>0</v>
      </c>
      <c r="G207" s="62">
        <v>0</v>
      </c>
    </row>
    <row r="208" spans="1:7">
      <c r="A208" s="68">
        <f t="shared" si="12"/>
        <v>205</v>
      </c>
      <c r="B208" s="58" t="s">
        <v>444</v>
      </c>
      <c r="C208" s="59">
        <v>19096</v>
      </c>
      <c r="D208" s="63">
        <v>0</v>
      </c>
      <c r="E208" s="66">
        <f t="shared" si="14"/>
        <v>0</v>
      </c>
      <c r="F208" s="64">
        <v>0</v>
      </c>
      <c r="G208" s="62">
        <v>0</v>
      </c>
    </row>
    <row r="209" spans="1:7">
      <c r="A209" s="68">
        <f t="shared" si="12"/>
        <v>206</v>
      </c>
      <c r="B209" s="58" t="s">
        <v>445</v>
      </c>
      <c r="C209" s="59">
        <v>18221</v>
      </c>
      <c r="D209" s="63">
        <v>0</v>
      </c>
      <c r="E209" s="66">
        <f t="shared" si="14"/>
        <v>0</v>
      </c>
      <c r="F209" s="64">
        <v>0</v>
      </c>
      <c r="G209" s="62">
        <v>0</v>
      </c>
    </row>
    <row r="210" spans="1:7">
      <c r="A210" s="68">
        <f t="shared" si="12"/>
        <v>207</v>
      </c>
      <c r="B210" s="58" t="s">
        <v>446</v>
      </c>
      <c r="C210" s="59">
        <v>17273</v>
      </c>
      <c r="D210" s="63">
        <v>0</v>
      </c>
      <c r="E210" s="66">
        <f t="shared" si="14"/>
        <v>0</v>
      </c>
      <c r="F210" s="64">
        <v>0</v>
      </c>
      <c r="G210" s="62">
        <v>0</v>
      </c>
    </row>
    <row r="211" spans="1:7">
      <c r="A211" s="68">
        <f t="shared" si="12"/>
        <v>208</v>
      </c>
      <c r="B211" s="58" t="s">
        <v>447</v>
      </c>
      <c r="C211" s="59">
        <v>17006</v>
      </c>
      <c r="D211" s="63">
        <v>0</v>
      </c>
      <c r="E211" s="66">
        <f t="shared" si="14"/>
        <v>0</v>
      </c>
      <c r="F211" s="64">
        <v>0</v>
      </c>
      <c r="G211" s="62">
        <v>0</v>
      </c>
    </row>
    <row r="212" spans="1:7">
      <c r="A212" s="68">
        <f t="shared" si="12"/>
        <v>209</v>
      </c>
      <c r="B212" s="58" t="s">
        <v>448</v>
      </c>
      <c r="C212" s="59">
        <v>17006</v>
      </c>
      <c r="D212" s="63">
        <v>0</v>
      </c>
      <c r="E212" s="66">
        <f t="shared" si="14"/>
        <v>0</v>
      </c>
      <c r="F212" s="64">
        <v>0</v>
      </c>
      <c r="G212" s="62">
        <v>0</v>
      </c>
    </row>
    <row r="213" spans="1:7">
      <c r="A213" s="68">
        <f t="shared" si="12"/>
        <v>210</v>
      </c>
      <c r="B213" s="58" t="s">
        <v>449</v>
      </c>
      <c r="C213" s="59">
        <v>17006</v>
      </c>
      <c r="D213" s="63">
        <v>0</v>
      </c>
      <c r="E213" s="66">
        <f t="shared" si="14"/>
        <v>0</v>
      </c>
      <c r="F213" s="64">
        <v>0</v>
      </c>
      <c r="G213" s="62">
        <v>0</v>
      </c>
    </row>
    <row r="214" spans="1:7">
      <c r="A214" s="68">
        <f t="shared" si="12"/>
        <v>211</v>
      </c>
      <c r="B214" s="58" t="s">
        <v>450</v>
      </c>
      <c r="C214" s="59">
        <v>12147</v>
      </c>
      <c r="D214" s="63">
        <v>0</v>
      </c>
      <c r="E214" s="66">
        <f t="shared" si="14"/>
        <v>0</v>
      </c>
      <c r="F214" s="64">
        <v>0</v>
      </c>
      <c r="G214" s="62">
        <v>0</v>
      </c>
    </row>
    <row r="215" spans="1:7">
      <c r="A215" s="68">
        <f t="shared" si="12"/>
        <v>212</v>
      </c>
      <c r="B215" s="58" t="s">
        <v>451</v>
      </c>
      <c r="C215" s="59">
        <v>12147</v>
      </c>
      <c r="D215" s="63">
        <v>0</v>
      </c>
      <c r="E215" s="66">
        <f t="shared" si="14"/>
        <v>0</v>
      </c>
      <c r="F215" s="64">
        <v>0</v>
      </c>
      <c r="G215" s="62">
        <v>0</v>
      </c>
    </row>
    <row r="216" spans="1:7">
      <c r="A216" s="68">
        <f t="shared" si="12"/>
        <v>213</v>
      </c>
      <c r="B216" s="58" t="s">
        <v>452</v>
      </c>
      <c r="C216" s="59">
        <v>12135</v>
      </c>
      <c r="D216" s="63">
        <v>0</v>
      </c>
      <c r="E216" s="66">
        <f t="shared" si="14"/>
        <v>0</v>
      </c>
      <c r="F216" s="64">
        <v>0</v>
      </c>
      <c r="G216" s="62">
        <v>0</v>
      </c>
    </row>
    <row r="217" spans="1:7">
      <c r="A217" s="68">
        <f t="shared" si="12"/>
        <v>214</v>
      </c>
      <c r="B217" s="58" t="s">
        <v>453</v>
      </c>
      <c r="C217" s="59">
        <v>12091</v>
      </c>
      <c r="D217" s="63">
        <v>0</v>
      </c>
      <c r="E217" s="66">
        <f t="shared" si="14"/>
        <v>0</v>
      </c>
      <c r="F217" s="64">
        <v>0</v>
      </c>
      <c r="G217" s="62">
        <v>0</v>
      </c>
    </row>
    <row r="218" spans="1:7">
      <c r="A218" s="68">
        <f t="shared" si="12"/>
        <v>215</v>
      </c>
      <c r="B218" s="58" t="s">
        <v>454</v>
      </c>
      <c r="C218" s="59">
        <v>11678</v>
      </c>
      <c r="D218" s="63">
        <v>0</v>
      </c>
      <c r="E218" s="66">
        <f t="shared" si="14"/>
        <v>0</v>
      </c>
      <c r="F218" s="64">
        <v>0</v>
      </c>
      <c r="G218" s="62">
        <v>0</v>
      </c>
    </row>
    <row r="219" spans="1:7">
      <c r="A219" s="68">
        <f t="shared" si="12"/>
        <v>216</v>
      </c>
      <c r="B219" s="58" t="s">
        <v>455</v>
      </c>
      <c r="C219" s="59">
        <v>8503</v>
      </c>
      <c r="D219" s="63">
        <v>0</v>
      </c>
      <c r="E219" s="66">
        <f t="shared" si="14"/>
        <v>0</v>
      </c>
      <c r="F219" s="64">
        <v>0</v>
      </c>
      <c r="G219" s="62">
        <v>0</v>
      </c>
    </row>
    <row r="220" spans="1:7">
      <c r="A220" s="68">
        <f t="shared" si="12"/>
        <v>217</v>
      </c>
      <c r="B220" s="58" t="s">
        <v>456</v>
      </c>
      <c r="C220" s="59">
        <v>8503</v>
      </c>
      <c r="D220" s="63">
        <v>0</v>
      </c>
      <c r="E220" s="66">
        <f t="shared" si="14"/>
        <v>0</v>
      </c>
      <c r="F220" s="64">
        <v>0</v>
      </c>
      <c r="G220" s="62">
        <v>0</v>
      </c>
    </row>
    <row r="221" spans="1:7">
      <c r="A221" s="68">
        <f t="shared" si="12"/>
        <v>218</v>
      </c>
      <c r="B221" s="58" t="s">
        <v>457</v>
      </c>
      <c r="C221" s="59">
        <v>6074</v>
      </c>
      <c r="D221" s="63">
        <v>0</v>
      </c>
      <c r="E221" s="66">
        <f t="shared" si="14"/>
        <v>0</v>
      </c>
      <c r="F221" s="64">
        <v>0</v>
      </c>
      <c r="G221" s="62">
        <v>0</v>
      </c>
    </row>
    <row r="222" spans="1:7">
      <c r="A222" s="68">
        <f t="shared" si="12"/>
        <v>219</v>
      </c>
      <c r="B222" s="58" t="s">
        <v>458</v>
      </c>
      <c r="C222" s="59">
        <v>5652</v>
      </c>
      <c r="D222" s="63">
        <v>0</v>
      </c>
      <c r="E222" s="66">
        <f t="shared" si="14"/>
        <v>0</v>
      </c>
      <c r="F222" s="64">
        <v>0</v>
      </c>
      <c r="G222" s="62">
        <v>0</v>
      </c>
    </row>
    <row r="223" spans="1:7">
      <c r="A223" s="68">
        <f t="shared" si="12"/>
        <v>220</v>
      </c>
      <c r="B223" s="58" t="s">
        <v>459</v>
      </c>
      <c r="C223" s="59">
        <v>3163</v>
      </c>
      <c r="D223" s="63">
        <v>0</v>
      </c>
      <c r="E223" s="66">
        <f t="shared" si="14"/>
        <v>0</v>
      </c>
      <c r="F223" s="64">
        <v>0</v>
      </c>
      <c r="G223" s="62">
        <v>0</v>
      </c>
    </row>
    <row r="224" spans="1:7" ht="13.5" thickBot="1">
      <c r="A224" s="51" t="s">
        <v>346</v>
      </c>
      <c r="B224" s="52"/>
      <c r="C224" s="53"/>
      <c r="D224" s="17"/>
      <c r="E224" s="43">
        <f>SUM(E4:E223)</f>
        <v>-71395440042</v>
      </c>
      <c r="F224" s="10"/>
      <c r="G224" s="26"/>
    </row>
    <row r="225" spans="1:9">
      <c r="A225" s="27" t="s">
        <v>349</v>
      </c>
      <c r="B225" s="10"/>
      <c r="C225" s="11"/>
      <c r="D225" s="11"/>
      <c r="E225" s="12"/>
      <c r="F225" s="10"/>
      <c r="G225" s="26"/>
    </row>
    <row r="226" spans="1:9">
      <c r="A226" s="27" t="s">
        <v>252</v>
      </c>
      <c r="B226" s="10"/>
      <c r="C226" s="11"/>
      <c r="D226" s="11"/>
      <c r="E226" s="12"/>
      <c r="F226" s="10"/>
      <c r="G226" s="26"/>
    </row>
    <row r="227" spans="1:9" ht="13.5" thickBot="1">
      <c r="A227" s="28" t="s">
        <v>347</v>
      </c>
      <c r="B227" s="29"/>
      <c r="C227" s="30"/>
      <c r="D227" s="30"/>
      <c r="E227" s="31"/>
      <c r="F227" s="29"/>
      <c r="G227" s="32"/>
    </row>
    <row r="228" spans="1:9">
      <c r="I228" s="70">
        <f>140*100/220</f>
        <v>63.636363636363633</v>
      </c>
    </row>
  </sheetData>
  <mergeCells count="2">
    <mergeCell ref="A1:G1"/>
    <mergeCell ref="A2:G2"/>
  </mergeCells>
  <printOptions horizontalCentered="1"/>
  <pageMargins left="0.31496062992125984" right="0.31496062992125984" top="0.35433070866141736" bottom="0.35433070866141736" header="0.31496062992125984" footer="0.31496062992125984"/>
  <pageSetup scale="90" orientation="portrait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workbookViewId="0">
      <selection sqref="A1:XFD1048576"/>
    </sheetView>
  </sheetViews>
  <sheetFormatPr baseColWidth="10" defaultRowHeight="12.75"/>
  <cols>
    <col min="1" max="1" width="3.7109375" style="1" customWidth="1"/>
    <col min="2" max="2" width="49.28515625" style="1" customWidth="1"/>
    <col min="3" max="4" width="11.42578125" style="2"/>
    <col min="5" max="5" width="12.7109375" style="4" customWidth="1"/>
    <col min="6" max="6" width="9" style="1" bestFit="1" customWidth="1"/>
    <col min="7" max="7" width="11.7109375" style="2" bestFit="1" customWidth="1"/>
    <col min="8" max="16384" width="11.42578125" style="1"/>
  </cols>
  <sheetData>
    <row r="1" spans="1:7" ht="18">
      <c r="A1" s="144" t="s">
        <v>348</v>
      </c>
      <c r="B1" s="145"/>
      <c r="C1" s="145"/>
      <c r="D1" s="145"/>
      <c r="E1" s="145"/>
      <c r="F1" s="145"/>
      <c r="G1" s="146"/>
    </row>
    <row r="2" spans="1:7" ht="16.5" thickBot="1">
      <c r="A2" s="147" t="s">
        <v>345</v>
      </c>
      <c r="B2" s="148"/>
      <c r="C2" s="148"/>
      <c r="D2" s="148"/>
      <c r="E2" s="148"/>
      <c r="F2" s="148"/>
      <c r="G2" s="149"/>
    </row>
    <row r="3" spans="1:7">
      <c r="A3" s="18" t="s">
        <v>222</v>
      </c>
      <c r="B3" s="19" t="s">
        <v>250</v>
      </c>
      <c r="C3" s="20" t="s">
        <v>249</v>
      </c>
      <c r="D3" s="33" t="s">
        <v>251</v>
      </c>
      <c r="E3" s="40" t="s">
        <v>253</v>
      </c>
      <c r="F3" s="36" t="s">
        <v>225</v>
      </c>
      <c r="G3" s="21" t="s">
        <v>226</v>
      </c>
    </row>
    <row r="4" spans="1:7">
      <c r="A4" s="67">
        <v>1</v>
      </c>
      <c r="B4" s="15" t="s">
        <v>394</v>
      </c>
      <c r="C4" s="13">
        <v>71932</v>
      </c>
      <c r="D4" s="34">
        <f t="shared" ref="D4:D35" si="0">G4/F4</f>
        <v>214095.61313057668</v>
      </c>
      <c r="E4" s="41">
        <f t="shared" ref="E4:E35" si="1">(C4-D4)*F4</f>
        <v>-12284215647</v>
      </c>
      <c r="F4" s="38">
        <v>86409</v>
      </c>
      <c r="G4" s="23">
        <v>18499787835</v>
      </c>
    </row>
    <row r="5" spans="1:7">
      <c r="A5" s="22">
        <f t="shared" ref="A5:A36" si="2">A4+1</f>
        <v>2</v>
      </c>
      <c r="B5" s="15" t="s">
        <v>316</v>
      </c>
      <c r="C5" s="13">
        <v>866125</v>
      </c>
      <c r="D5" s="34">
        <f t="shared" si="0"/>
        <v>1601158</v>
      </c>
      <c r="E5" s="41">
        <f t="shared" si="1"/>
        <v>-8794669845</v>
      </c>
      <c r="F5" s="38">
        <v>11965</v>
      </c>
      <c r="G5" s="23">
        <v>19157855470</v>
      </c>
    </row>
    <row r="6" spans="1:7">
      <c r="A6" s="22">
        <f t="shared" si="2"/>
        <v>3</v>
      </c>
      <c r="B6" s="15" t="s">
        <v>241</v>
      </c>
      <c r="C6" s="13">
        <v>7027989</v>
      </c>
      <c r="D6" s="34">
        <f t="shared" si="0"/>
        <v>13496312.356014581</v>
      </c>
      <c r="E6" s="41">
        <f t="shared" si="1"/>
        <v>-5323430122.000001</v>
      </c>
      <c r="F6" s="37">
        <v>823</v>
      </c>
      <c r="G6" s="23">
        <v>11107465069</v>
      </c>
    </row>
    <row r="7" spans="1:7">
      <c r="A7" s="22">
        <f t="shared" si="2"/>
        <v>4</v>
      </c>
      <c r="B7" s="15" t="s">
        <v>230</v>
      </c>
      <c r="C7" s="13">
        <v>16331884</v>
      </c>
      <c r="D7" s="34">
        <f t="shared" si="0"/>
        <v>28867453.632450331</v>
      </c>
      <c r="E7" s="41">
        <f t="shared" si="1"/>
        <v>-3785742029</v>
      </c>
      <c r="F7" s="37">
        <v>302</v>
      </c>
      <c r="G7" s="23">
        <v>8717970997</v>
      </c>
    </row>
    <row r="8" spans="1:7">
      <c r="A8" s="67">
        <f t="shared" si="2"/>
        <v>5</v>
      </c>
      <c r="B8" s="15" t="s">
        <v>398</v>
      </c>
      <c r="C8" s="13">
        <v>71598</v>
      </c>
      <c r="D8" s="34">
        <f t="shared" si="0"/>
        <v>400992.4365115746</v>
      </c>
      <c r="E8" s="41">
        <f t="shared" si="1"/>
        <v>-2874295853</v>
      </c>
      <c r="F8" s="38">
        <v>8726</v>
      </c>
      <c r="G8" s="23">
        <v>3499060001</v>
      </c>
    </row>
    <row r="9" spans="1:7">
      <c r="A9" s="22">
        <f t="shared" si="2"/>
        <v>6</v>
      </c>
      <c r="B9" s="71" t="s">
        <v>328</v>
      </c>
      <c r="C9" s="13">
        <v>637891</v>
      </c>
      <c r="D9" s="34">
        <f t="shared" si="0"/>
        <v>866879.20466699079</v>
      </c>
      <c r="E9" s="41">
        <f t="shared" si="1"/>
        <v>-2826172422.0000005</v>
      </c>
      <c r="F9" s="38">
        <v>12342</v>
      </c>
      <c r="G9" s="23">
        <v>10699023144</v>
      </c>
    </row>
    <row r="10" spans="1:7">
      <c r="A10" s="22">
        <f t="shared" si="2"/>
        <v>7</v>
      </c>
      <c r="B10" s="71" t="s">
        <v>231</v>
      </c>
      <c r="C10" s="13">
        <v>12809555</v>
      </c>
      <c r="D10" s="34">
        <f t="shared" si="0"/>
        <v>15141408</v>
      </c>
      <c r="E10" s="41">
        <f t="shared" si="1"/>
        <v>-2781900629</v>
      </c>
      <c r="F10" s="38">
        <v>1193</v>
      </c>
      <c r="G10" s="23">
        <v>18063699744</v>
      </c>
    </row>
    <row r="11" spans="1:7">
      <c r="A11" s="22">
        <f t="shared" si="2"/>
        <v>8</v>
      </c>
      <c r="B11" s="71" t="s">
        <v>320</v>
      </c>
      <c r="C11" s="13">
        <v>767061</v>
      </c>
      <c r="D11" s="34">
        <f t="shared" si="0"/>
        <v>7330790</v>
      </c>
      <c r="E11" s="41">
        <f t="shared" si="1"/>
        <v>-2120084467</v>
      </c>
      <c r="F11" s="37">
        <v>323</v>
      </c>
      <c r="G11" s="23">
        <v>2367845170</v>
      </c>
    </row>
    <row r="12" spans="1:7">
      <c r="A12" s="22">
        <f t="shared" si="2"/>
        <v>9</v>
      </c>
      <c r="B12" s="15" t="s">
        <v>321</v>
      </c>
      <c r="C12" s="13">
        <v>696694</v>
      </c>
      <c r="D12" s="34">
        <f t="shared" si="0"/>
        <v>1732413</v>
      </c>
      <c r="E12" s="41">
        <f t="shared" si="1"/>
        <v>-1964758943</v>
      </c>
      <c r="F12" s="38">
        <v>1897</v>
      </c>
      <c r="G12" s="23">
        <v>3286387461</v>
      </c>
    </row>
    <row r="13" spans="1:7">
      <c r="A13" s="67">
        <f t="shared" si="2"/>
        <v>10</v>
      </c>
      <c r="B13" s="15" t="s">
        <v>399</v>
      </c>
      <c r="C13" s="13">
        <v>71598</v>
      </c>
      <c r="D13" s="34">
        <f t="shared" si="0"/>
        <v>639189.41073697584</v>
      </c>
      <c r="E13" s="41">
        <f t="shared" si="1"/>
        <v>-1786777761</v>
      </c>
      <c r="F13" s="38">
        <v>3148</v>
      </c>
      <c r="G13" s="23">
        <v>2012168265</v>
      </c>
    </row>
    <row r="14" spans="1:7">
      <c r="A14" s="24">
        <f t="shared" si="2"/>
        <v>11</v>
      </c>
      <c r="B14" s="16" t="s">
        <v>264</v>
      </c>
      <c r="C14" s="14">
        <v>341045</v>
      </c>
      <c r="D14" s="35">
        <f t="shared" si="0"/>
        <v>655735</v>
      </c>
      <c r="E14" s="42">
        <f t="shared" si="1"/>
        <v>-1681703360</v>
      </c>
      <c r="F14" s="39">
        <f>1336*4</f>
        <v>5344</v>
      </c>
      <c r="G14" s="25">
        <f>876061960*4</f>
        <v>3504247840</v>
      </c>
    </row>
    <row r="15" spans="1:7">
      <c r="A15" s="22">
        <f t="shared" si="2"/>
        <v>12</v>
      </c>
      <c r="B15" s="71" t="s">
        <v>330</v>
      </c>
      <c r="C15" s="13">
        <v>576874</v>
      </c>
      <c r="D15" s="34">
        <f t="shared" si="0"/>
        <v>1161608.778438922</v>
      </c>
      <c r="E15" s="41">
        <f t="shared" si="1"/>
        <v>-1670587262.0000002</v>
      </c>
      <c r="F15" s="38">
        <v>2857</v>
      </c>
      <c r="G15" s="23">
        <v>3318716280</v>
      </c>
    </row>
    <row r="16" spans="1:7">
      <c r="A16" s="24">
        <f t="shared" si="2"/>
        <v>13</v>
      </c>
      <c r="B16" s="16" t="s">
        <v>318</v>
      </c>
      <c r="C16" s="14">
        <v>866125</v>
      </c>
      <c r="D16" s="35">
        <f t="shared" si="0"/>
        <v>1283268</v>
      </c>
      <c r="E16" s="42">
        <f t="shared" si="1"/>
        <v>-1406606196</v>
      </c>
      <c r="F16" s="39">
        <f>843*4</f>
        <v>3372</v>
      </c>
      <c r="G16" s="25">
        <f>1081794924*4</f>
        <v>4327179696</v>
      </c>
    </row>
    <row r="17" spans="1:7">
      <c r="A17" s="24">
        <f t="shared" si="2"/>
        <v>14</v>
      </c>
      <c r="B17" s="16" t="s">
        <v>317</v>
      </c>
      <c r="C17" s="14">
        <v>866125</v>
      </c>
      <c r="D17" s="35">
        <f t="shared" si="0"/>
        <v>1432309</v>
      </c>
      <c r="E17" s="42">
        <f t="shared" si="1"/>
        <v>-1245604800</v>
      </c>
      <c r="F17" s="39">
        <f>550*4</f>
        <v>2200</v>
      </c>
      <c r="G17" s="25">
        <f>787769950*4</f>
        <v>3151079800</v>
      </c>
    </row>
    <row r="18" spans="1:7">
      <c r="A18" s="22">
        <f t="shared" si="2"/>
        <v>15</v>
      </c>
      <c r="B18" s="71" t="s">
        <v>242</v>
      </c>
      <c r="C18" s="13">
        <v>6883976</v>
      </c>
      <c r="D18" s="34">
        <f t="shared" si="0"/>
        <v>7154572.0940605504</v>
      </c>
      <c r="E18" s="41">
        <f t="shared" si="1"/>
        <v>-1170869299.0000017</v>
      </c>
      <c r="F18" s="38">
        <v>4327</v>
      </c>
      <c r="G18" s="23">
        <v>30957833451</v>
      </c>
    </row>
    <row r="19" spans="1:7">
      <c r="A19" s="22">
        <f t="shared" si="2"/>
        <v>16</v>
      </c>
      <c r="B19" s="71" t="s">
        <v>292</v>
      </c>
      <c r="C19" s="13">
        <v>1924041</v>
      </c>
      <c r="D19" s="34">
        <f t="shared" si="0"/>
        <v>2081146.0666392432</v>
      </c>
      <c r="E19" s="41">
        <f t="shared" si="1"/>
        <v>-1145767251.0000005</v>
      </c>
      <c r="F19" s="38">
        <v>7293</v>
      </c>
      <c r="G19" s="23">
        <v>15177798264</v>
      </c>
    </row>
    <row r="20" spans="1:7">
      <c r="A20" s="67">
        <f t="shared" si="2"/>
        <v>17</v>
      </c>
      <c r="B20" s="15" t="s">
        <v>415</v>
      </c>
      <c r="C20" s="13">
        <v>44841</v>
      </c>
      <c r="D20" s="34">
        <f t="shared" si="0"/>
        <v>94521.126537537115</v>
      </c>
      <c r="E20" s="41">
        <f t="shared" si="1"/>
        <v>-1054162605</v>
      </c>
      <c r="F20" s="38">
        <v>21219</v>
      </c>
      <c r="G20" s="23">
        <v>2005643784</v>
      </c>
    </row>
    <row r="21" spans="1:7">
      <c r="A21" s="22">
        <f t="shared" si="2"/>
        <v>18</v>
      </c>
      <c r="B21" s="71" t="s">
        <v>332</v>
      </c>
      <c r="C21" s="13">
        <v>504168</v>
      </c>
      <c r="D21" s="34">
        <f t="shared" si="0"/>
        <v>619302</v>
      </c>
      <c r="E21" s="41">
        <f t="shared" si="1"/>
        <v>-919229856</v>
      </c>
      <c r="F21" s="38">
        <v>7984</v>
      </c>
      <c r="G21" s="23">
        <v>4944507168</v>
      </c>
    </row>
    <row r="22" spans="1:7">
      <c r="A22" s="67">
        <f t="shared" si="2"/>
        <v>19</v>
      </c>
      <c r="B22" s="15" t="s">
        <v>425</v>
      </c>
      <c r="C22" s="13">
        <v>35966</v>
      </c>
      <c r="D22" s="34">
        <f t="shared" si="0"/>
        <v>132413.10723350252</v>
      </c>
      <c r="E22" s="41">
        <f t="shared" si="1"/>
        <v>-912003845.99999988</v>
      </c>
      <c r="F22" s="38">
        <v>9456</v>
      </c>
      <c r="G22" s="23">
        <v>1252098342</v>
      </c>
    </row>
    <row r="23" spans="1:7">
      <c r="A23" s="22">
        <f t="shared" si="2"/>
        <v>20</v>
      </c>
      <c r="B23" s="71" t="s">
        <v>339</v>
      </c>
      <c r="C23" s="13">
        <v>425261</v>
      </c>
      <c r="D23" s="34">
        <f t="shared" si="0"/>
        <v>582738</v>
      </c>
      <c r="E23" s="41">
        <f t="shared" si="1"/>
        <v>-860139374</v>
      </c>
      <c r="F23" s="38">
        <v>5462</v>
      </c>
      <c r="G23" s="23">
        <v>3182914956</v>
      </c>
    </row>
    <row r="24" spans="1:7">
      <c r="A24" s="24">
        <f t="shared" si="2"/>
        <v>21</v>
      </c>
      <c r="B24" s="16" t="s">
        <v>331</v>
      </c>
      <c r="C24" s="14">
        <v>511568</v>
      </c>
      <c r="D24" s="35">
        <f t="shared" si="0"/>
        <v>1928712</v>
      </c>
      <c r="E24" s="42">
        <f t="shared" si="1"/>
        <v>-787932064</v>
      </c>
      <c r="F24" s="39">
        <f>139*4</f>
        <v>556</v>
      </c>
      <c r="G24" s="25">
        <f>268090968*4</f>
        <v>1072363872</v>
      </c>
    </row>
    <row r="25" spans="1:7">
      <c r="A25" s="67">
        <f t="shared" si="2"/>
        <v>22</v>
      </c>
      <c r="B25" s="15" t="s">
        <v>434</v>
      </c>
      <c r="C25" s="13">
        <v>24269</v>
      </c>
      <c r="D25" s="34">
        <f t="shared" si="0"/>
        <v>55019</v>
      </c>
      <c r="E25" s="41">
        <f t="shared" si="1"/>
        <v>-746210250</v>
      </c>
      <c r="F25" s="38">
        <v>24267</v>
      </c>
      <c r="G25" s="23">
        <v>1335146073</v>
      </c>
    </row>
    <row r="26" spans="1:7">
      <c r="A26" s="67">
        <f t="shared" si="2"/>
        <v>23</v>
      </c>
      <c r="B26" s="71" t="s">
        <v>422</v>
      </c>
      <c r="C26" s="13">
        <v>36442</v>
      </c>
      <c r="D26" s="34">
        <f t="shared" si="0"/>
        <v>83114.65058882485</v>
      </c>
      <c r="E26" s="41">
        <f t="shared" si="1"/>
        <v>-745082193.99999988</v>
      </c>
      <c r="F26" s="38">
        <v>15964</v>
      </c>
      <c r="G26" s="23">
        <v>1326842282</v>
      </c>
    </row>
    <row r="27" spans="1:7">
      <c r="A27" s="22">
        <f t="shared" si="2"/>
        <v>24</v>
      </c>
      <c r="B27" s="71" t="s">
        <v>460</v>
      </c>
      <c r="C27" s="13">
        <v>3083262</v>
      </c>
      <c r="D27" s="34">
        <f t="shared" si="0"/>
        <v>3519324</v>
      </c>
      <c r="E27" s="41">
        <f t="shared" si="1"/>
        <v>-704676192</v>
      </c>
      <c r="F27" s="38">
        <v>1616</v>
      </c>
      <c r="G27" s="23">
        <v>5687227584</v>
      </c>
    </row>
    <row r="28" spans="1:7">
      <c r="A28" s="44">
        <f t="shared" si="2"/>
        <v>25</v>
      </c>
      <c r="B28" s="71" t="s">
        <v>256</v>
      </c>
      <c r="C28" s="13">
        <v>5079891</v>
      </c>
      <c r="D28" s="34">
        <f t="shared" si="0"/>
        <v>5687354.4772727275</v>
      </c>
      <c r="E28" s="41">
        <f t="shared" si="1"/>
        <v>-694938218.00000024</v>
      </c>
      <c r="F28" s="38">
        <v>1144</v>
      </c>
      <c r="G28" s="23">
        <v>6506333522</v>
      </c>
    </row>
    <row r="29" spans="1:7">
      <c r="A29" s="67">
        <f t="shared" si="2"/>
        <v>26</v>
      </c>
      <c r="B29" s="15" t="s">
        <v>388</v>
      </c>
      <c r="C29" s="13">
        <v>84036</v>
      </c>
      <c r="D29" s="34">
        <f t="shared" si="0"/>
        <v>180466.93292592041</v>
      </c>
      <c r="E29" s="41">
        <f t="shared" si="1"/>
        <v>-646955129</v>
      </c>
      <c r="F29" s="38">
        <v>6709</v>
      </c>
      <c r="G29" s="23">
        <v>1210752653</v>
      </c>
    </row>
    <row r="30" spans="1:7">
      <c r="A30" s="67">
        <f t="shared" si="2"/>
        <v>27</v>
      </c>
      <c r="B30" s="15" t="s">
        <v>438</v>
      </c>
      <c r="C30" s="13">
        <v>23356</v>
      </c>
      <c r="D30" s="34">
        <f t="shared" si="0"/>
        <v>52881.580361806184</v>
      </c>
      <c r="E30" s="41">
        <f t="shared" si="1"/>
        <v>-621838248</v>
      </c>
      <c r="F30" s="38">
        <v>21061</v>
      </c>
      <c r="G30" s="23">
        <v>1113738964</v>
      </c>
    </row>
    <row r="31" spans="1:7">
      <c r="A31" s="22">
        <f t="shared" si="2"/>
        <v>28</v>
      </c>
      <c r="B31" s="15" t="s">
        <v>342</v>
      </c>
      <c r="C31" s="13">
        <v>390864</v>
      </c>
      <c r="D31" s="34">
        <f t="shared" si="0"/>
        <v>862946</v>
      </c>
      <c r="E31" s="41">
        <f t="shared" si="1"/>
        <v>-590102500</v>
      </c>
      <c r="F31" s="38">
        <v>1250</v>
      </c>
      <c r="G31" s="23">
        <v>1078682500</v>
      </c>
    </row>
    <row r="32" spans="1:7">
      <c r="A32" s="22">
        <f t="shared" si="2"/>
        <v>29</v>
      </c>
      <c r="B32" s="71" t="s">
        <v>235</v>
      </c>
      <c r="C32" s="13">
        <v>10897145</v>
      </c>
      <c r="D32" s="34">
        <f t="shared" si="0"/>
        <v>12005266.56762295</v>
      </c>
      <c r="E32" s="41">
        <f t="shared" si="1"/>
        <v>-540763324.99999976</v>
      </c>
      <c r="F32" s="37">
        <v>488</v>
      </c>
      <c r="G32" s="23">
        <v>5858570085</v>
      </c>
    </row>
    <row r="33" spans="1:7">
      <c r="A33" s="67">
        <f t="shared" si="2"/>
        <v>30</v>
      </c>
      <c r="B33" s="71" t="s">
        <v>360</v>
      </c>
      <c r="C33" s="13">
        <v>157114</v>
      </c>
      <c r="D33" s="34">
        <f t="shared" si="0"/>
        <v>164355.90002282584</v>
      </c>
      <c r="E33" s="41">
        <f t="shared" si="1"/>
        <v>-539354987.99999988</v>
      </c>
      <c r="F33" s="38">
        <v>74477</v>
      </c>
      <c r="G33" s="23">
        <v>12240734366</v>
      </c>
    </row>
    <row r="34" spans="1:7">
      <c r="A34" s="22">
        <f t="shared" si="2"/>
        <v>31</v>
      </c>
      <c r="B34" s="71" t="s">
        <v>247</v>
      </c>
      <c r="C34" s="13">
        <v>5169749</v>
      </c>
      <c r="D34" s="34">
        <f t="shared" si="0"/>
        <v>5514724.9709302327</v>
      </c>
      <c r="E34" s="41">
        <f t="shared" si="1"/>
        <v>-534022803.00000018</v>
      </c>
      <c r="F34" s="38">
        <v>1548</v>
      </c>
      <c r="G34" s="23">
        <v>8536794255</v>
      </c>
    </row>
    <row r="35" spans="1:7">
      <c r="A35" s="22">
        <f t="shared" si="2"/>
        <v>32</v>
      </c>
      <c r="B35" s="71" t="s">
        <v>243</v>
      </c>
      <c r="C35" s="13">
        <v>6692472</v>
      </c>
      <c r="D35" s="34">
        <f t="shared" si="0"/>
        <v>19350242</v>
      </c>
      <c r="E35" s="41">
        <f t="shared" si="1"/>
        <v>-455679720</v>
      </c>
      <c r="F35" s="37">
        <v>36</v>
      </c>
      <c r="G35" s="23">
        <v>696608712</v>
      </c>
    </row>
    <row r="36" spans="1:7">
      <c r="A36" s="22">
        <f t="shared" si="2"/>
        <v>33</v>
      </c>
      <c r="B36" s="15" t="s">
        <v>262</v>
      </c>
      <c r="C36" s="13">
        <v>341045</v>
      </c>
      <c r="D36" s="34">
        <f t="shared" ref="D36:D67" si="3">G36/F36</f>
        <v>619328</v>
      </c>
      <c r="E36" s="41">
        <f t="shared" ref="E36:E67" si="4">(C36-D36)*F36</f>
        <v>-453601290</v>
      </c>
      <c r="F36" s="38">
        <v>1630</v>
      </c>
      <c r="G36" s="23">
        <v>1009504640</v>
      </c>
    </row>
    <row r="37" spans="1:7">
      <c r="A37" s="22">
        <f t="shared" ref="A37:A68" si="5">A36+1</f>
        <v>34</v>
      </c>
      <c r="B37" s="71" t="s">
        <v>294</v>
      </c>
      <c r="C37" s="13">
        <v>1748588</v>
      </c>
      <c r="D37" s="34">
        <f t="shared" si="3"/>
        <v>4123791</v>
      </c>
      <c r="E37" s="41">
        <f t="shared" si="4"/>
        <v>-444162961</v>
      </c>
      <c r="F37" s="37">
        <v>187</v>
      </c>
      <c r="G37" s="23">
        <v>771148917</v>
      </c>
    </row>
    <row r="38" spans="1:7">
      <c r="A38" s="69">
        <f t="shared" si="5"/>
        <v>35</v>
      </c>
      <c r="B38" s="16" t="s">
        <v>368</v>
      </c>
      <c r="C38" s="14">
        <v>143196</v>
      </c>
      <c r="D38" s="35">
        <f t="shared" si="3"/>
        <v>1149858.25</v>
      </c>
      <c r="E38" s="42">
        <f t="shared" si="4"/>
        <v>-434878092</v>
      </c>
      <c r="F38" s="39">
        <f>108*4</f>
        <v>432</v>
      </c>
      <c r="G38" s="25">
        <f>124184691*4</f>
        <v>496738764</v>
      </c>
    </row>
    <row r="39" spans="1:7">
      <c r="A39" s="22">
        <f t="shared" si="5"/>
        <v>36</v>
      </c>
      <c r="B39" s="71" t="s">
        <v>308</v>
      </c>
      <c r="C39" s="13">
        <v>1008337</v>
      </c>
      <c r="D39" s="34">
        <f t="shared" si="3"/>
        <v>1235158</v>
      </c>
      <c r="E39" s="41">
        <f t="shared" si="4"/>
        <v>-427103943</v>
      </c>
      <c r="F39" s="38">
        <v>1883</v>
      </c>
      <c r="G39" s="23">
        <v>2325802514</v>
      </c>
    </row>
    <row r="40" spans="1:7">
      <c r="A40" s="22">
        <f t="shared" si="5"/>
        <v>37</v>
      </c>
      <c r="B40" s="71" t="s">
        <v>229</v>
      </c>
      <c r="C40" s="13">
        <v>16345737</v>
      </c>
      <c r="D40" s="34">
        <f t="shared" si="3"/>
        <v>18827957</v>
      </c>
      <c r="E40" s="41">
        <f t="shared" si="4"/>
        <v>-399637420</v>
      </c>
      <c r="F40" s="37">
        <v>161</v>
      </c>
      <c r="G40" s="23">
        <v>3031301077</v>
      </c>
    </row>
    <row r="41" spans="1:7">
      <c r="A41" s="67">
        <f t="shared" si="5"/>
        <v>38</v>
      </c>
      <c r="B41" s="71" t="s">
        <v>386</v>
      </c>
      <c r="C41" s="13">
        <v>89606</v>
      </c>
      <c r="D41" s="34">
        <f t="shared" si="3"/>
        <v>208101.89552238805</v>
      </c>
      <c r="E41" s="41">
        <f t="shared" si="4"/>
        <v>-389022024.99999994</v>
      </c>
      <c r="F41" s="38">
        <v>3283</v>
      </c>
      <c r="G41" s="23">
        <v>683198523</v>
      </c>
    </row>
    <row r="42" spans="1:7">
      <c r="A42" s="67">
        <f t="shared" si="5"/>
        <v>39</v>
      </c>
      <c r="B42" s="71" t="s">
        <v>410</v>
      </c>
      <c r="C42" s="13">
        <v>52371</v>
      </c>
      <c r="D42" s="34">
        <f t="shared" si="3"/>
        <v>59413.881017405125</v>
      </c>
      <c r="E42" s="41">
        <f t="shared" si="4"/>
        <v>-345565999.99999988</v>
      </c>
      <c r="F42" s="38">
        <v>49066</v>
      </c>
      <c r="G42" s="23">
        <v>2915201486</v>
      </c>
    </row>
    <row r="43" spans="1:7">
      <c r="A43" s="67">
        <f t="shared" si="5"/>
        <v>40</v>
      </c>
      <c r="B43" s="71" t="s">
        <v>376</v>
      </c>
      <c r="C43" s="13">
        <v>117193</v>
      </c>
      <c r="D43" s="34">
        <f t="shared" si="3"/>
        <v>119740.74171032394</v>
      </c>
      <c r="E43" s="41">
        <f t="shared" si="4"/>
        <v>-326317306.00000083</v>
      </c>
      <c r="F43" s="38">
        <v>128081</v>
      </c>
      <c r="G43" s="23">
        <v>15336513939</v>
      </c>
    </row>
    <row r="44" spans="1:7">
      <c r="A44" s="22">
        <f t="shared" si="5"/>
        <v>41</v>
      </c>
      <c r="B44" s="71" t="s">
        <v>277</v>
      </c>
      <c r="C44" s="13">
        <v>3497176</v>
      </c>
      <c r="D44" s="34">
        <f t="shared" si="3"/>
        <v>4092388</v>
      </c>
      <c r="E44" s="41">
        <f t="shared" si="4"/>
        <v>-310105452</v>
      </c>
      <c r="F44" s="37">
        <v>521</v>
      </c>
      <c r="G44" s="23">
        <v>2132134148</v>
      </c>
    </row>
    <row r="45" spans="1:7">
      <c r="A45" s="22">
        <f t="shared" si="5"/>
        <v>42</v>
      </c>
      <c r="B45" s="15" t="s">
        <v>306</v>
      </c>
      <c r="C45" s="13">
        <v>1023135</v>
      </c>
      <c r="D45" s="34">
        <f t="shared" si="3"/>
        <v>1814732</v>
      </c>
      <c r="E45" s="41">
        <f t="shared" si="4"/>
        <v>-301598457</v>
      </c>
      <c r="F45" s="37">
        <v>381</v>
      </c>
      <c r="G45" s="23">
        <v>691412892</v>
      </c>
    </row>
    <row r="46" spans="1:7">
      <c r="A46" s="67">
        <f t="shared" si="5"/>
        <v>43</v>
      </c>
      <c r="B46" s="15" t="s">
        <v>379</v>
      </c>
      <c r="C46" s="13">
        <v>112102</v>
      </c>
      <c r="D46" s="34">
        <f t="shared" si="3"/>
        <v>253802.09763170613</v>
      </c>
      <c r="E46" s="41">
        <f t="shared" si="4"/>
        <v>-293177502</v>
      </c>
      <c r="F46" s="38">
        <v>2069</v>
      </c>
      <c r="G46" s="23">
        <v>525116540</v>
      </c>
    </row>
    <row r="47" spans="1:7">
      <c r="A47" s="67">
        <f t="shared" si="5"/>
        <v>44</v>
      </c>
      <c r="B47" s="15" t="s">
        <v>357</v>
      </c>
      <c r="C47" s="13">
        <v>201784</v>
      </c>
      <c r="D47" s="34">
        <f t="shared" si="3"/>
        <v>282648.27096774196</v>
      </c>
      <c r="E47" s="41">
        <f t="shared" si="4"/>
        <v>-250679240.00000009</v>
      </c>
      <c r="F47" s="38">
        <v>3100</v>
      </c>
      <c r="G47" s="23">
        <v>876209640</v>
      </c>
    </row>
    <row r="48" spans="1:7">
      <c r="A48" s="69">
        <f t="shared" si="5"/>
        <v>45</v>
      </c>
      <c r="B48" s="72" t="s">
        <v>365</v>
      </c>
      <c r="C48" s="14">
        <v>144026</v>
      </c>
      <c r="D48" s="35">
        <f t="shared" si="3"/>
        <v>282000</v>
      </c>
      <c r="E48" s="42">
        <f t="shared" si="4"/>
        <v>-241178552</v>
      </c>
      <c r="F48" s="39">
        <f>437*4</f>
        <v>1748</v>
      </c>
      <c r="G48" s="25">
        <f>123234000*4</f>
        <v>492936000</v>
      </c>
    </row>
    <row r="49" spans="1:7">
      <c r="A49" s="67">
        <f t="shared" si="5"/>
        <v>46</v>
      </c>
      <c r="B49" s="71" t="s">
        <v>411</v>
      </c>
      <c r="C49" s="13">
        <v>51818</v>
      </c>
      <c r="D49" s="34">
        <f t="shared" si="3"/>
        <v>82591.584615384621</v>
      </c>
      <c r="E49" s="41">
        <f t="shared" si="4"/>
        <v>-226031979.00000003</v>
      </c>
      <c r="F49" s="38">
        <v>7345</v>
      </c>
      <c r="G49" s="23">
        <v>606635189</v>
      </c>
    </row>
    <row r="50" spans="1:7">
      <c r="A50" s="67">
        <f t="shared" si="5"/>
        <v>47</v>
      </c>
      <c r="B50" s="15" t="s">
        <v>370</v>
      </c>
      <c r="C50" s="13">
        <v>134523</v>
      </c>
      <c r="D50" s="34">
        <f t="shared" si="3"/>
        <v>265686.87416004884</v>
      </c>
      <c r="E50" s="41">
        <f t="shared" si="4"/>
        <v>-214715261.99999997</v>
      </c>
      <c r="F50" s="38">
        <v>1637</v>
      </c>
      <c r="G50" s="23">
        <v>434929413</v>
      </c>
    </row>
    <row r="51" spans="1:7">
      <c r="A51" s="67">
        <f t="shared" si="5"/>
        <v>48</v>
      </c>
      <c r="B51" s="15" t="s">
        <v>389</v>
      </c>
      <c r="C51" s="13">
        <v>76383</v>
      </c>
      <c r="D51" s="34">
        <f t="shared" si="3"/>
        <v>119183.42079207921</v>
      </c>
      <c r="E51" s="41">
        <f t="shared" si="4"/>
        <v>-190205070</v>
      </c>
      <c r="F51" s="38">
        <v>4444</v>
      </c>
      <c r="G51" s="23">
        <v>529651122</v>
      </c>
    </row>
    <row r="52" spans="1:7">
      <c r="A52" s="67">
        <f t="shared" si="5"/>
        <v>49</v>
      </c>
      <c r="B52" s="15" t="s">
        <v>417</v>
      </c>
      <c r="C52" s="13">
        <v>42018</v>
      </c>
      <c r="D52" s="34">
        <f t="shared" si="3"/>
        <v>91097.715981231027</v>
      </c>
      <c r="E52" s="41">
        <f t="shared" si="4"/>
        <v>-177815811</v>
      </c>
      <c r="F52" s="38">
        <v>3623</v>
      </c>
      <c r="G52" s="23">
        <v>330047025</v>
      </c>
    </row>
    <row r="53" spans="1:7">
      <c r="A53" s="22">
        <f t="shared" si="5"/>
        <v>50</v>
      </c>
      <c r="B53" s="15" t="s">
        <v>309</v>
      </c>
      <c r="C53" s="13">
        <v>956067</v>
      </c>
      <c r="D53" s="34">
        <f t="shared" si="3"/>
        <v>2297233</v>
      </c>
      <c r="E53" s="41">
        <f t="shared" si="4"/>
        <v>-171669248</v>
      </c>
      <c r="F53" s="37">
        <v>128</v>
      </c>
      <c r="G53" s="23">
        <v>294045824</v>
      </c>
    </row>
    <row r="54" spans="1:7">
      <c r="A54" s="67">
        <f t="shared" si="5"/>
        <v>51</v>
      </c>
      <c r="B54" s="15" t="s">
        <v>397</v>
      </c>
      <c r="C54" s="13">
        <v>71904</v>
      </c>
      <c r="D54" s="34">
        <f t="shared" si="3"/>
        <v>250583.53514739228</v>
      </c>
      <c r="E54" s="41">
        <f t="shared" si="4"/>
        <v>-157595350</v>
      </c>
      <c r="F54" s="37">
        <v>882</v>
      </c>
      <c r="G54" s="23">
        <v>221014678</v>
      </c>
    </row>
    <row r="55" spans="1:7">
      <c r="A55" s="24">
        <f t="shared" si="5"/>
        <v>52</v>
      </c>
      <c r="B55" s="72" t="s">
        <v>325</v>
      </c>
      <c r="C55" s="14">
        <v>670769</v>
      </c>
      <c r="D55" s="35">
        <f t="shared" si="3"/>
        <v>805000</v>
      </c>
      <c r="E55" s="42">
        <f t="shared" si="4"/>
        <v>-144969480</v>
      </c>
      <c r="F55" s="39">
        <f>270*4</f>
        <v>1080</v>
      </c>
      <c r="G55" s="25">
        <f>217350000*4</f>
        <v>869400000</v>
      </c>
    </row>
    <row r="56" spans="1:7">
      <c r="A56" s="24">
        <f t="shared" si="5"/>
        <v>53</v>
      </c>
      <c r="B56" s="72" t="s">
        <v>240</v>
      </c>
      <c r="C56" s="14">
        <v>7138697</v>
      </c>
      <c r="D56" s="35">
        <f t="shared" si="3"/>
        <v>7617236</v>
      </c>
      <c r="E56" s="42">
        <f t="shared" si="4"/>
        <v>-137819232</v>
      </c>
      <c r="F56" s="39">
        <f>72*4</f>
        <v>288</v>
      </c>
      <c r="G56" s="25">
        <f>548440992*4</f>
        <v>2193763968</v>
      </c>
    </row>
    <row r="57" spans="1:7">
      <c r="A57" s="22">
        <f t="shared" si="5"/>
        <v>54</v>
      </c>
      <c r="B57" s="15" t="s">
        <v>302</v>
      </c>
      <c r="C57" s="13">
        <v>1295150</v>
      </c>
      <c r="D57" s="34">
        <f t="shared" si="3"/>
        <v>3558876.0363636361</v>
      </c>
      <c r="E57" s="41">
        <f t="shared" si="4"/>
        <v>-124504931.99999999</v>
      </c>
      <c r="F57" s="37">
        <v>55</v>
      </c>
      <c r="G57" s="23">
        <v>195738182</v>
      </c>
    </row>
    <row r="58" spans="1:7">
      <c r="A58" s="22">
        <f t="shared" si="5"/>
        <v>55</v>
      </c>
      <c r="B58" s="15" t="s">
        <v>259</v>
      </c>
      <c r="C58" s="13">
        <v>4780337</v>
      </c>
      <c r="D58" s="34">
        <f t="shared" si="3"/>
        <v>11368044</v>
      </c>
      <c r="E58" s="41">
        <f t="shared" si="4"/>
        <v>-118578726</v>
      </c>
      <c r="F58" s="37">
        <v>18</v>
      </c>
      <c r="G58" s="23">
        <v>204624792</v>
      </c>
    </row>
    <row r="59" spans="1:7">
      <c r="A59" s="67">
        <f t="shared" si="5"/>
        <v>56</v>
      </c>
      <c r="B59" s="15" t="s">
        <v>439</v>
      </c>
      <c r="C59" s="13">
        <v>22420</v>
      </c>
      <c r="D59" s="34">
        <f t="shared" si="3"/>
        <v>74703</v>
      </c>
      <c r="E59" s="41">
        <f t="shared" si="4"/>
        <v>-115231732</v>
      </c>
      <c r="F59" s="38">
        <v>2204</v>
      </c>
      <c r="G59" s="23">
        <v>164645412</v>
      </c>
    </row>
    <row r="60" spans="1:7">
      <c r="A60" s="67">
        <f t="shared" si="5"/>
        <v>57</v>
      </c>
      <c r="B60" s="15" t="s">
        <v>420</v>
      </c>
      <c r="C60" s="13">
        <v>38191</v>
      </c>
      <c r="D60" s="34">
        <f t="shared" si="3"/>
        <v>63524.568507157463</v>
      </c>
      <c r="E60" s="41">
        <f t="shared" si="4"/>
        <v>-111493035</v>
      </c>
      <c r="F60" s="38">
        <v>4401</v>
      </c>
      <c r="G60" s="23">
        <v>279571626</v>
      </c>
    </row>
    <row r="61" spans="1:7">
      <c r="A61" s="67">
        <f t="shared" si="5"/>
        <v>58</v>
      </c>
      <c r="B61" s="15" t="s">
        <v>383</v>
      </c>
      <c r="C61" s="13">
        <v>100892</v>
      </c>
      <c r="D61" s="34">
        <f t="shared" si="3"/>
        <v>232153</v>
      </c>
      <c r="E61" s="41">
        <f t="shared" si="4"/>
        <v>-107108976</v>
      </c>
      <c r="F61" s="37">
        <v>816</v>
      </c>
      <c r="G61" s="23">
        <v>189436848</v>
      </c>
    </row>
    <row r="62" spans="1:7">
      <c r="A62" s="69">
        <f t="shared" si="5"/>
        <v>59</v>
      </c>
      <c r="B62" s="72" t="s">
        <v>356</v>
      </c>
      <c r="C62" s="14">
        <v>202468</v>
      </c>
      <c r="D62" s="35">
        <f t="shared" si="3"/>
        <v>324523.80952380953</v>
      </c>
      <c r="E62" s="42">
        <f t="shared" si="4"/>
        <v>-102526880</v>
      </c>
      <c r="F62" s="39">
        <f>210*4</f>
        <v>840</v>
      </c>
      <c r="G62" s="25">
        <f>68150000*4</f>
        <v>272600000</v>
      </c>
    </row>
    <row r="63" spans="1:7">
      <c r="A63" s="67">
        <f t="shared" si="5"/>
        <v>60</v>
      </c>
      <c r="B63" s="71" t="s">
        <v>355</v>
      </c>
      <c r="C63" s="13">
        <v>212630</v>
      </c>
      <c r="D63" s="34">
        <f t="shared" si="3"/>
        <v>295846</v>
      </c>
      <c r="E63" s="41">
        <f t="shared" si="4"/>
        <v>-76142640</v>
      </c>
      <c r="F63" s="37">
        <v>915</v>
      </c>
      <c r="G63" s="23">
        <v>270699090</v>
      </c>
    </row>
    <row r="64" spans="1:7">
      <c r="A64" s="67">
        <f t="shared" si="5"/>
        <v>61</v>
      </c>
      <c r="B64" s="15" t="s">
        <v>403</v>
      </c>
      <c r="C64" s="13">
        <v>65396</v>
      </c>
      <c r="D64" s="34">
        <f t="shared" si="3"/>
        <v>188404.66382252559</v>
      </c>
      <c r="E64" s="41">
        <f t="shared" si="4"/>
        <v>-72083077</v>
      </c>
      <c r="F64" s="37">
        <v>586</v>
      </c>
      <c r="G64" s="23">
        <v>110405133</v>
      </c>
    </row>
    <row r="65" spans="1:7">
      <c r="A65" s="24">
        <f t="shared" si="5"/>
        <v>62</v>
      </c>
      <c r="B65" s="72" t="s">
        <v>245</v>
      </c>
      <c r="C65" s="14">
        <v>6471406</v>
      </c>
      <c r="D65" s="35">
        <f t="shared" si="3"/>
        <v>6888000</v>
      </c>
      <c r="E65" s="42">
        <f t="shared" si="4"/>
        <v>-68321416</v>
      </c>
      <c r="F65" s="39">
        <f>41*4</f>
        <v>164</v>
      </c>
      <c r="G65" s="25">
        <f>282408000*4</f>
        <v>1129632000</v>
      </c>
    </row>
    <row r="66" spans="1:7">
      <c r="A66" s="67">
        <f t="shared" si="5"/>
        <v>63</v>
      </c>
      <c r="B66" s="15" t="s">
        <v>436</v>
      </c>
      <c r="C66" s="13">
        <v>23356</v>
      </c>
      <c r="D66" s="34">
        <f t="shared" si="3"/>
        <v>35846</v>
      </c>
      <c r="E66" s="41">
        <f t="shared" si="4"/>
        <v>-67433510</v>
      </c>
      <c r="F66" s="38">
        <v>5399</v>
      </c>
      <c r="G66" s="23">
        <v>193532554</v>
      </c>
    </row>
    <row r="67" spans="1:7">
      <c r="A67" s="24">
        <f t="shared" si="5"/>
        <v>64</v>
      </c>
      <c r="B67" s="72" t="s">
        <v>257</v>
      </c>
      <c r="C67" s="14">
        <v>4853555</v>
      </c>
      <c r="D67" s="35">
        <f t="shared" si="3"/>
        <v>6888000</v>
      </c>
      <c r="E67" s="42">
        <f t="shared" si="4"/>
        <v>-65102240</v>
      </c>
      <c r="F67" s="39">
        <f>8*4</f>
        <v>32</v>
      </c>
      <c r="G67" s="25">
        <f>55104000*4</f>
        <v>220416000</v>
      </c>
    </row>
    <row r="68" spans="1:7">
      <c r="A68" s="24">
        <f t="shared" si="5"/>
        <v>65</v>
      </c>
      <c r="B68" s="72" t="s">
        <v>336</v>
      </c>
      <c r="C68" s="14">
        <v>447179</v>
      </c>
      <c r="D68" s="35">
        <f t="shared" ref="D68:D83" si="6">G68/F68</f>
        <v>540000</v>
      </c>
      <c r="E68" s="42">
        <f t="shared" ref="E68:E83" si="7">(C68-D68)*F68</f>
        <v>-63860848</v>
      </c>
      <c r="F68" s="39">
        <f>172*4</f>
        <v>688</v>
      </c>
      <c r="G68" s="25">
        <f>92880000*4</f>
        <v>371520000</v>
      </c>
    </row>
    <row r="69" spans="1:7">
      <c r="A69" s="24">
        <f t="shared" ref="A69:A83" si="8">A68+1</f>
        <v>66</v>
      </c>
      <c r="B69" s="71" t="s">
        <v>227</v>
      </c>
      <c r="C69" s="13">
        <v>23076861</v>
      </c>
      <c r="D69" s="34">
        <f t="shared" si="6"/>
        <v>23294761</v>
      </c>
      <c r="E69" s="41">
        <f t="shared" si="7"/>
        <v>-60794100</v>
      </c>
      <c r="F69" s="37">
        <v>279</v>
      </c>
      <c r="G69" s="23">
        <v>6499238319</v>
      </c>
    </row>
    <row r="70" spans="1:7">
      <c r="A70" s="67">
        <f t="shared" si="8"/>
        <v>67</v>
      </c>
      <c r="B70" s="15" t="s">
        <v>414</v>
      </c>
      <c r="C70" s="13">
        <v>46712</v>
      </c>
      <c r="D70" s="34">
        <f t="shared" si="6"/>
        <v>119817.74444444444</v>
      </c>
      <c r="E70" s="41">
        <f t="shared" si="7"/>
        <v>-59215653</v>
      </c>
      <c r="F70" s="37">
        <v>810</v>
      </c>
      <c r="G70" s="23">
        <v>97052373</v>
      </c>
    </row>
    <row r="71" spans="1:7">
      <c r="A71" s="67">
        <f t="shared" si="8"/>
        <v>68</v>
      </c>
      <c r="B71" s="71" t="s">
        <v>351</v>
      </c>
      <c r="C71" s="13">
        <v>223590</v>
      </c>
      <c r="D71" s="34">
        <f t="shared" si="6"/>
        <v>269979</v>
      </c>
      <c r="E71" s="41">
        <f t="shared" si="7"/>
        <v>-58589307</v>
      </c>
      <c r="F71" s="38">
        <v>1263</v>
      </c>
      <c r="G71" s="23">
        <v>340983477</v>
      </c>
    </row>
    <row r="72" spans="1:7">
      <c r="A72" s="67">
        <f t="shared" si="8"/>
        <v>69</v>
      </c>
      <c r="B72" s="15" t="s">
        <v>358</v>
      </c>
      <c r="C72" s="13">
        <v>169565</v>
      </c>
      <c r="D72" s="34">
        <f t="shared" si="6"/>
        <v>617159</v>
      </c>
      <c r="E72" s="41">
        <f t="shared" si="7"/>
        <v>-56844438</v>
      </c>
      <c r="F72" s="37">
        <v>127</v>
      </c>
      <c r="G72" s="23">
        <v>78379193</v>
      </c>
    </row>
    <row r="73" spans="1:7">
      <c r="A73" s="24">
        <f t="shared" si="8"/>
        <v>70</v>
      </c>
      <c r="B73" s="72" t="s">
        <v>267</v>
      </c>
      <c r="C73" s="14">
        <v>288052</v>
      </c>
      <c r="D73" s="35">
        <f t="shared" si="6"/>
        <v>564000</v>
      </c>
      <c r="E73" s="42">
        <f t="shared" si="7"/>
        <v>-55189600</v>
      </c>
      <c r="F73" s="39">
        <f>50*4</f>
        <v>200</v>
      </c>
      <c r="G73" s="25">
        <f>28200000*4</f>
        <v>112800000</v>
      </c>
    </row>
    <row r="74" spans="1:7">
      <c r="A74" s="24">
        <f t="shared" si="8"/>
        <v>71</v>
      </c>
      <c r="B74" s="72" t="s">
        <v>290</v>
      </c>
      <c r="C74" s="14">
        <v>2235896</v>
      </c>
      <c r="D74" s="35">
        <f t="shared" si="6"/>
        <v>2534783</v>
      </c>
      <c r="E74" s="42">
        <f t="shared" si="7"/>
        <v>-54995208</v>
      </c>
      <c r="F74" s="39">
        <f>46*4</f>
        <v>184</v>
      </c>
      <c r="G74" s="25">
        <f>116600018*4</f>
        <v>466400072</v>
      </c>
    </row>
    <row r="75" spans="1:7">
      <c r="A75" s="22">
        <f t="shared" si="8"/>
        <v>72</v>
      </c>
      <c r="B75" s="71" t="s">
        <v>297</v>
      </c>
      <c r="C75" s="13">
        <v>1617852</v>
      </c>
      <c r="D75" s="34">
        <f t="shared" si="6"/>
        <v>6888000</v>
      </c>
      <c r="E75" s="41">
        <f t="shared" si="7"/>
        <v>-52701480</v>
      </c>
      <c r="F75" s="37">
        <v>10</v>
      </c>
      <c r="G75" s="23">
        <v>68880000</v>
      </c>
    </row>
    <row r="76" spans="1:7">
      <c r="A76" s="67">
        <f t="shared" si="8"/>
        <v>73</v>
      </c>
      <c r="B76" s="15" t="s">
        <v>418</v>
      </c>
      <c r="C76" s="13">
        <v>38191</v>
      </c>
      <c r="D76" s="34">
        <f t="shared" si="6"/>
        <v>157741</v>
      </c>
      <c r="E76" s="41">
        <f t="shared" si="7"/>
        <v>-22834050</v>
      </c>
      <c r="F76" s="37">
        <v>191</v>
      </c>
      <c r="G76" s="23">
        <v>30128531</v>
      </c>
    </row>
    <row r="77" spans="1:7">
      <c r="A77" s="22">
        <f t="shared" si="8"/>
        <v>74</v>
      </c>
      <c r="B77" s="71" t="s">
        <v>301</v>
      </c>
      <c r="C77" s="13">
        <v>1341537</v>
      </c>
      <c r="D77" s="34">
        <f t="shared" si="6"/>
        <v>1590000</v>
      </c>
      <c r="E77" s="41">
        <f t="shared" si="7"/>
        <v>-13665465</v>
      </c>
      <c r="F77" s="37">
        <v>55</v>
      </c>
      <c r="G77" s="23">
        <v>87450000</v>
      </c>
    </row>
    <row r="78" spans="1:7">
      <c r="A78" s="22">
        <f t="shared" si="8"/>
        <v>75</v>
      </c>
      <c r="B78" s="71" t="s">
        <v>238</v>
      </c>
      <c r="C78" s="13">
        <v>7577663</v>
      </c>
      <c r="D78" s="34">
        <f t="shared" si="6"/>
        <v>7974932</v>
      </c>
      <c r="E78" s="41">
        <f t="shared" si="7"/>
        <v>-8739918</v>
      </c>
      <c r="F78" s="37">
        <v>22</v>
      </c>
      <c r="G78" s="23">
        <v>175448504</v>
      </c>
    </row>
    <row r="79" spans="1:7">
      <c r="A79" s="69">
        <f t="shared" si="8"/>
        <v>76</v>
      </c>
      <c r="B79" s="72" t="s">
        <v>404</v>
      </c>
      <c r="C79" s="14">
        <v>60767</v>
      </c>
      <c r="D79" s="35">
        <f t="shared" si="6"/>
        <v>68796</v>
      </c>
      <c r="E79" s="42">
        <f t="shared" si="7"/>
        <v>-8253812</v>
      </c>
      <c r="F79" s="39">
        <f>257*4</f>
        <v>1028</v>
      </c>
      <c r="G79" s="25">
        <f>17680572*4</f>
        <v>70722288</v>
      </c>
    </row>
    <row r="80" spans="1:7">
      <c r="A80" s="22">
        <f t="shared" si="8"/>
        <v>77</v>
      </c>
      <c r="B80" s="71" t="s">
        <v>343</v>
      </c>
      <c r="C80" s="13">
        <v>357743</v>
      </c>
      <c r="D80" s="34">
        <f t="shared" si="6"/>
        <v>410000</v>
      </c>
      <c r="E80" s="41">
        <f t="shared" si="7"/>
        <v>-5486985</v>
      </c>
      <c r="F80" s="37">
        <v>105</v>
      </c>
      <c r="G80" s="23">
        <v>43050000</v>
      </c>
    </row>
    <row r="81" spans="1:9">
      <c r="A81" s="69">
        <f t="shared" si="8"/>
        <v>78</v>
      </c>
      <c r="B81" s="72" t="s">
        <v>374</v>
      </c>
      <c r="C81" s="14">
        <v>121534</v>
      </c>
      <c r="D81" s="35">
        <f t="shared" si="6"/>
        <v>137620</v>
      </c>
      <c r="E81" s="42">
        <f t="shared" si="7"/>
        <v>-4568424</v>
      </c>
      <c r="F81" s="39">
        <f>71*4</f>
        <v>284</v>
      </c>
      <c r="G81" s="25">
        <f>9771020*4</f>
        <v>39084080</v>
      </c>
    </row>
    <row r="82" spans="1:9">
      <c r="A82" s="69">
        <f t="shared" si="8"/>
        <v>79</v>
      </c>
      <c r="B82" s="15" t="s">
        <v>359</v>
      </c>
      <c r="C82" s="13">
        <v>163715</v>
      </c>
      <c r="D82" s="34">
        <f t="shared" si="6"/>
        <v>152255.75111324244</v>
      </c>
      <c r="E82" s="41">
        <f t="shared" si="7"/>
        <v>167270656.00000009</v>
      </c>
      <c r="F82" s="38">
        <v>14597</v>
      </c>
      <c r="G82" s="23">
        <v>2222477199</v>
      </c>
    </row>
    <row r="83" spans="1:9">
      <c r="A83" s="22">
        <f t="shared" si="8"/>
        <v>80</v>
      </c>
      <c r="B83" s="71" t="s">
        <v>233</v>
      </c>
      <c r="C83" s="13">
        <v>12013041</v>
      </c>
      <c r="D83" s="34">
        <f t="shared" si="6"/>
        <v>11082425</v>
      </c>
      <c r="E83" s="41">
        <f t="shared" si="7"/>
        <v>245682624</v>
      </c>
      <c r="F83" s="37">
        <v>264</v>
      </c>
      <c r="G83" s="23">
        <v>2925760200</v>
      </c>
    </row>
    <row r="84" spans="1:9" ht="13.5" thickBot="1">
      <c r="A84" s="51" t="s">
        <v>346</v>
      </c>
      <c r="B84" s="52"/>
      <c r="C84" s="53"/>
      <c r="D84" s="17"/>
      <c r="E84" s="43">
        <f>SUM(E4:E83)</f>
        <v>-71395440042</v>
      </c>
      <c r="F84" s="10"/>
      <c r="G84" s="26"/>
    </row>
    <row r="85" spans="1:9">
      <c r="A85" s="27" t="s">
        <v>349</v>
      </c>
      <c r="B85" s="10"/>
      <c r="C85" s="11"/>
      <c r="D85" s="11"/>
      <c r="E85" s="12"/>
      <c r="F85" s="10"/>
      <c r="G85" s="26"/>
    </row>
    <row r="86" spans="1:9">
      <c r="A86" s="27" t="s">
        <v>252</v>
      </c>
      <c r="B86" s="10"/>
      <c r="C86" s="11"/>
      <c r="D86" s="11"/>
      <c r="E86" s="12"/>
      <c r="F86" s="10"/>
      <c r="G86" s="26"/>
    </row>
    <row r="87" spans="1:9" ht="13.5" thickBot="1">
      <c r="A87" s="28" t="s">
        <v>347</v>
      </c>
      <c r="B87" s="29"/>
      <c r="C87" s="30"/>
      <c r="D87" s="30"/>
      <c r="E87" s="31"/>
      <c r="F87" s="29"/>
      <c r="G87" s="32"/>
    </row>
    <row r="88" spans="1:9">
      <c r="I88" s="70">
        <f>140*100/220</f>
        <v>63.636363636363633</v>
      </c>
    </row>
  </sheetData>
  <sortState ref="A4:G223">
    <sortCondition ref="E4:E223"/>
  </sortState>
  <mergeCells count="2">
    <mergeCell ref="A1:G1"/>
    <mergeCell ref="A2:G2"/>
  </mergeCells>
  <pageMargins left="0.7" right="0.7" top="0.75" bottom="0.75" header="0.3" footer="0.3"/>
  <pageSetup orientation="portrait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0"/>
  <sheetViews>
    <sheetView workbookViewId="0">
      <selection activeCell="H14" sqref="H14"/>
    </sheetView>
  </sheetViews>
  <sheetFormatPr baseColWidth="10" defaultRowHeight="12.75"/>
  <cols>
    <col min="1" max="1" width="3.7109375" style="1" customWidth="1"/>
    <col min="2" max="2" width="49.28515625" style="1" customWidth="1"/>
    <col min="3" max="4" width="11.42578125" style="2"/>
    <col min="5" max="5" width="12.7109375" style="4" customWidth="1"/>
    <col min="6" max="6" width="9" style="1" bestFit="1" customWidth="1"/>
    <col min="7" max="7" width="11.7109375" style="2" bestFit="1" customWidth="1"/>
    <col min="8" max="8" width="12.85546875" style="1" bestFit="1" customWidth="1"/>
    <col min="9" max="16384" width="11.42578125" style="1"/>
  </cols>
  <sheetData>
    <row r="1" spans="1:8" ht="18">
      <c r="A1" s="144" t="s">
        <v>348</v>
      </c>
      <c r="B1" s="145"/>
      <c r="C1" s="145"/>
      <c r="D1" s="145"/>
      <c r="E1" s="145"/>
      <c r="F1" s="145"/>
      <c r="G1" s="146"/>
    </row>
    <row r="2" spans="1:8" ht="16.5" thickBot="1">
      <c r="A2" s="147" t="s">
        <v>345</v>
      </c>
      <c r="B2" s="148"/>
      <c r="C2" s="148"/>
      <c r="D2" s="148"/>
      <c r="E2" s="148"/>
      <c r="F2" s="148"/>
      <c r="G2" s="149"/>
    </row>
    <row r="3" spans="1:8">
      <c r="A3" s="18" t="s">
        <v>222</v>
      </c>
      <c r="B3" s="19" t="s">
        <v>250</v>
      </c>
      <c r="C3" s="20" t="s">
        <v>249</v>
      </c>
      <c r="D3" s="33" t="s">
        <v>251</v>
      </c>
      <c r="E3" s="40" t="s">
        <v>253</v>
      </c>
      <c r="F3" s="36" t="s">
        <v>225</v>
      </c>
      <c r="G3" s="21" t="s">
        <v>226</v>
      </c>
    </row>
    <row r="4" spans="1:8">
      <c r="A4" s="22">
        <v>1</v>
      </c>
      <c r="B4" s="73" t="s">
        <v>328</v>
      </c>
      <c r="C4" s="13">
        <v>637891</v>
      </c>
      <c r="D4" s="34">
        <f t="shared" ref="D4:D45" si="0">G4/F4</f>
        <v>866879.20466699079</v>
      </c>
      <c r="E4" s="41">
        <f t="shared" ref="E4:E45" si="1">(C4-D4)*F4</f>
        <v>-2826172422.0000005</v>
      </c>
      <c r="F4" s="38">
        <v>12342</v>
      </c>
      <c r="G4" s="23">
        <v>10699023144</v>
      </c>
    </row>
    <row r="5" spans="1:8">
      <c r="A5" s="22">
        <f>A4+1</f>
        <v>2</v>
      </c>
      <c r="B5" s="73" t="s">
        <v>231</v>
      </c>
      <c r="C5" s="13">
        <v>12809555</v>
      </c>
      <c r="D5" s="34">
        <f t="shared" si="0"/>
        <v>15141408</v>
      </c>
      <c r="E5" s="41">
        <f t="shared" si="1"/>
        <v>-2781900629</v>
      </c>
      <c r="F5" s="38">
        <v>1193</v>
      </c>
      <c r="G5" s="23">
        <v>18063699744</v>
      </c>
    </row>
    <row r="6" spans="1:8">
      <c r="A6" s="22">
        <f t="shared" ref="A6:A45" si="2">A5+1</f>
        <v>3</v>
      </c>
      <c r="B6" s="73" t="s">
        <v>320</v>
      </c>
      <c r="C6" s="13">
        <v>767061</v>
      </c>
      <c r="D6" s="34">
        <f t="shared" si="0"/>
        <v>7330790</v>
      </c>
      <c r="E6" s="41">
        <f t="shared" si="1"/>
        <v>-2120084467</v>
      </c>
      <c r="F6" s="37">
        <v>323</v>
      </c>
      <c r="G6" s="23">
        <v>2367845170</v>
      </c>
    </row>
    <row r="7" spans="1:8">
      <c r="A7" s="22">
        <f t="shared" si="2"/>
        <v>4</v>
      </c>
      <c r="B7" s="73" t="s">
        <v>330</v>
      </c>
      <c r="C7" s="13">
        <v>576874</v>
      </c>
      <c r="D7" s="34">
        <f t="shared" si="0"/>
        <v>1161608.778438922</v>
      </c>
      <c r="E7" s="41">
        <f t="shared" si="1"/>
        <v>-1670587262.0000002</v>
      </c>
      <c r="F7" s="38">
        <v>2857</v>
      </c>
      <c r="G7" s="23">
        <v>3318716280</v>
      </c>
    </row>
    <row r="8" spans="1:8">
      <c r="A8" s="22">
        <f t="shared" si="2"/>
        <v>5</v>
      </c>
      <c r="B8" s="73" t="s">
        <v>242</v>
      </c>
      <c r="C8" s="13">
        <v>6883976</v>
      </c>
      <c r="D8" s="34">
        <f t="shared" si="0"/>
        <v>7154572.0940605504</v>
      </c>
      <c r="E8" s="41">
        <f t="shared" si="1"/>
        <v>-1170869299.0000017</v>
      </c>
      <c r="F8" s="38">
        <v>4327</v>
      </c>
      <c r="G8" s="23">
        <v>30957833451</v>
      </c>
    </row>
    <row r="9" spans="1:8">
      <c r="A9" s="22">
        <f t="shared" si="2"/>
        <v>6</v>
      </c>
      <c r="B9" s="73" t="s">
        <v>292</v>
      </c>
      <c r="C9" s="13">
        <v>1924041</v>
      </c>
      <c r="D9" s="34">
        <f t="shared" si="0"/>
        <v>2081146.0666392432</v>
      </c>
      <c r="E9" s="41">
        <f t="shared" si="1"/>
        <v>-1145767251.0000005</v>
      </c>
      <c r="F9" s="38">
        <v>7293</v>
      </c>
      <c r="G9" s="23">
        <v>15177798264</v>
      </c>
    </row>
    <row r="10" spans="1:8">
      <c r="A10" s="22">
        <f t="shared" si="2"/>
        <v>7</v>
      </c>
      <c r="B10" s="73" t="s">
        <v>332</v>
      </c>
      <c r="C10" s="13">
        <v>504168</v>
      </c>
      <c r="D10" s="34">
        <f t="shared" si="0"/>
        <v>619302</v>
      </c>
      <c r="E10" s="41">
        <f t="shared" si="1"/>
        <v>-919229856</v>
      </c>
      <c r="F10" s="38">
        <v>7984</v>
      </c>
      <c r="G10" s="23">
        <v>4944507168</v>
      </c>
    </row>
    <row r="11" spans="1:8">
      <c r="A11" s="22">
        <f t="shared" si="2"/>
        <v>8</v>
      </c>
      <c r="B11" s="73" t="s">
        <v>339</v>
      </c>
      <c r="C11" s="13">
        <v>425261</v>
      </c>
      <c r="D11" s="34">
        <f t="shared" si="0"/>
        <v>582738</v>
      </c>
      <c r="E11" s="41">
        <f t="shared" si="1"/>
        <v>-860139374</v>
      </c>
      <c r="F11" s="38">
        <v>5462</v>
      </c>
      <c r="G11" s="23">
        <v>3182914956</v>
      </c>
    </row>
    <row r="12" spans="1:8">
      <c r="A12" s="22">
        <f t="shared" si="2"/>
        <v>9</v>
      </c>
      <c r="B12" s="73" t="s">
        <v>422</v>
      </c>
      <c r="C12" s="13">
        <v>36442</v>
      </c>
      <c r="D12" s="34">
        <f t="shared" si="0"/>
        <v>83114.65058882485</v>
      </c>
      <c r="E12" s="41">
        <f t="shared" si="1"/>
        <v>-745082193.99999988</v>
      </c>
      <c r="F12" s="38">
        <v>15964</v>
      </c>
      <c r="G12" s="23">
        <v>1326842282</v>
      </c>
    </row>
    <row r="13" spans="1:8">
      <c r="A13" s="22">
        <f t="shared" si="2"/>
        <v>10</v>
      </c>
      <c r="B13" s="73" t="s">
        <v>460</v>
      </c>
      <c r="C13" s="13">
        <v>3083262</v>
      </c>
      <c r="D13" s="34">
        <f t="shared" si="0"/>
        <v>3519324</v>
      </c>
      <c r="E13" s="41">
        <f t="shared" si="1"/>
        <v>-704676192</v>
      </c>
      <c r="F13" s="38">
        <v>1616</v>
      </c>
      <c r="G13" s="23">
        <v>5687227584</v>
      </c>
      <c r="H13" s="4">
        <f>SUM(E4:E13)</f>
        <v>-14944508946.000002</v>
      </c>
    </row>
    <row r="14" spans="1:8">
      <c r="A14" s="22">
        <f t="shared" si="2"/>
        <v>11</v>
      </c>
      <c r="B14" s="73" t="s">
        <v>256</v>
      </c>
      <c r="C14" s="13">
        <v>5079891</v>
      </c>
      <c r="D14" s="34">
        <f t="shared" si="0"/>
        <v>5687354.4772727275</v>
      </c>
      <c r="E14" s="41">
        <f t="shared" si="1"/>
        <v>-694938218.00000024</v>
      </c>
      <c r="F14" s="38">
        <v>1144</v>
      </c>
      <c r="G14" s="23">
        <v>6506333522</v>
      </c>
    </row>
    <row r="15" spans="1:8">
      <c r="A15" s="22">
        <f t="shared" si="2"/>
        <v>12</v>
      </c>
      <c r="B15" s="73" t="s">
        <v>235</v>
      </c>
      <c r="C15" s="13">
        <v>10897145</v>
      </c>
      <c r="D15" s="34">
        <f t="shared" si="0"/>
        <v>12005266.56762295</v>
      </c>
      <c r="E15" s="41">
        <f t="shared" si="1"/>
        <v>-540763324.99999976</v>
      </c>
      <c r="F15" s="37">
        <v>488</v>
      </c>
      <c r="G15" s="23">
        <v>5858570085</v>
      </c>
    </row>
    <row r="16" spans="1:8">
      <c r="A16" s="22">
        <f t="shared" si="2"/>
        <v>13</v>
      </c>
      <c r="B16" s="73" t="s">
        <v>360</v>
      </c>
      <c r="C16" s="13">
        <v>157114</v>
      </c>
      <c r="D16" s="34">
        <f t="shared" si="0"/>
        <v>164355.90002282584</v>
      </c>
      <c r="E16" s="41">
        <f t="shared" si="1"/>
        <v>-539354987.99999988</v>
      </c>
      <c r="F16" s="38">
        <v>74477</v>
      </c>
      <c r="G16" s="23">
        <v>12240734366</v>
      </c>
    </row>
    <row r="17" spans="1:7">
      <c r="A17" s="22">
        <f t="shared" si="2"/>
        <v>14</v>
      </c>
      <c r="B17" s="73" t="s">
        <v>247</v>
      </c>
      <c r="C17" s="13">
        <v>5169749</v>
      </c>
      <c r="D17" s="34">
        <f t="shared" si="0"/>
        <v>5514724.9709302327</v>
      </c>
      <c r="E17" s="41">
        <f t="shared" si="1"/>
        <v>-534022803.00000018</v>
      </c>
      <c r="F17" s="38">
        <v>1548</v>
      </c>
      <c r="G17" s="23">
        <v>8536794255</v>
      </c>
    </row>
    <row r="18" spans="1:7">
      <c r="A18" s="22">
        <f t="shared" si="2"/>
        <v>15</v>
      </c>
      <c r="B18" s="73" t="s">
        <v>243</v>
      </c>
      <c r="C18" s="13">
        <v>6692472</v>
      </c>
      <c r="D18" s="34">
        <f t="shared" si="0"/>
        <v>19350242</v>
      </c>
      <c r="E18" s="41">
        <f t="shared" si="1"/>
        <v>-455679720</v>
      </c>
      <c r="F18" s="37">
        <v>36</v>
      </c>
      <c r="G18" s="23">
        <v>696608712</v>
      </c>
    </row>
    <row r="19" spans="1:7">
      <c r="A19" s="22">
        <f t="shared" si="2"/>
        <v>16</v>
      </c>
      <c r="B19" s="73" t="s">
        <v>294</v>
      </c>
      <c r="C19" s="13">
        <v>1748588</v>
      </c>
      <c r="D19" s="34">
        <f t="shared" si="0"/>
        <v>4123791</v>
      </c>
      <c r="E19" s="41">
        <f t="shared" si="1"/>
        <v>-444162961</v>
      </c>
      <c r="F19" s="37">
        <v>187</v>
      </c>
      <c r="G19" s="23">
        <v>771148917</v>
      </c>
    </row>
    <row r="20" spans="1:7">
      <c r="A20" s="22">
        <f t="shared" si="2"/>
        <v>17</v>
      </c>
      <c r="B20" s="73" t="s">
        <v>308</v>
      </c>
      <c r="C20" s="13">
        <v>1008337</v>
      </c>
      <c r="D20" s="34">
        <f t="shared" si="0"/>
        <v>1235158</v>
      </c>
      <c r="E20" s="41">
        <f t="shared" si="1"/>
        <v>-427103943</v>
      </c>
      <c r="F20" s="38">
        <v>1883</v>
      </c>
      <c r="G20" s="23">
        <v>2325802514</v>
      </c>
    </row>
    <row r="21" spans="1:7">
      <c r="A21" s="22">
        <f t="shared" si="2"/>
        <v>18</v>
      </c>
      <c r="B21" s="73" t="s">
        <v>229</v>
      </c>
      <c r="C21" s="13">
        <v>16345737</v>
      </c>
      <c r="D21" s="34">
        <f t="shared" si="0"/>
        <v>18827957</v>
      </c>
      <c r="E21" s="41">
        <f t="shared" si="1"/>
        <v>-399637420</v>
      </c>
      <c r="F21" s="37">
        <v>161</v>
      </c>
      <c r="G21" s="23">
        <v>3031301077</v>
      </c>
    </row>
    <row r="22" spans="1:7">
      <c r="A22" s="22">
        <f t="shared" si="2"/>
        <v>19</v>
      </c>
      <c r="B22" s="73" t="s">
        <v>386</v>
      </c>
      <c r="C22" s="13">
        <v>89606</v>
      </c>
      <c r="D22" s="34">
        <f t="shared" si="0"/>
        <v>208101.89552238805</v>
      </c>
      <c r="E22" s="41">
        <f t="shared" si="1"/>
        <v>-389022024.99999994</v>
      </c>
      <c r="F22" s="38">
        <v>3283</v>
      </c>
      <c r="G22" s="23">
        <v>683198523</v>
      </c>
    </row>
    <row r="23" spans="1:7">
      <c r="A23" s="22">
        <f t="shared" si="2"/>
        <v>20</v>
      </c>
      <c r="B23" s="73" t="s">
        <v>410</v>
      </c>
      <c r="C23" s="13">
        <v>52371</v>
      </c>
      <c r="D23" s="34">
        <f t="shared" si="0"/>
        <v>59413.881017405125</v>
      </c>
      <c r="E23" s="41">
        <f t="shared" si="1"/>
        <v>-345565999.99999988</v>
      </c>
      <c r="F23" s="38">
        <v>49066</v>
      </c>
      <c r="G23" s="23">
        <v>2915201486</v>
      </c>
    </row>
    <row r="24" spans="1:7">
      <c r="A24" s="22">
        <f t="shared" si="2"/>
        <v>21</v>
      </c>
      <c r="B24" s="73" t="s">
        <v>376</v>
      </c>
      <c r="C24" s="13">
        <v>117193</v>
      </c>
      <c r="D24" s="34">
        <f t="shared" si="0"/>
        <v>119740.74171032394</v>
      </c>
      <c r="E24" s="41">
        <f t="shared" si="1"/>
        <v>-326317306.00000083</v>
      </c>
      <c r="F24" s="38">
        <v>128081</v>
      </c>
      <c r="G24" s="23">
        <v>15336513939</v>
      </c>
    </row>
    <row r="25" spans="1:7">
      <c r="A25" s="22">
        <f t="shared" si="2"/>
        <v>22</v>
      </c>
      <c r="B25" s="73" t="s">
        <v>277</v>
      </c>
      <c r="C25" s="13">
        <v>3497176</v>
      </c>
      <c r="D25" s="34">
        <f t="shared" si="0"/>
        <v>4092388</v>
      </c>
      <c r="E25" s="41">
        <f t="shared" si="1"/>
        <v>-310105452</v>
      </c>
      <c r="F25" s="37">
        <v>521</v>
      </c>
      <c r="G25" s="23">
        <v>2132134148</v>
      </c>
    </row>
    <row r="26" spans="1:7">
      <c r="A26" s="22">
        <f t="shared" si="2"/>
        <v>23</v>
      </c>
      <c r="B26" s="74" t="s">
        <v>365</v>
      </c>
      <c r="C26" s="14">
        <v>144026</v>
      </c>
      <c r="D26" s="35">
        <f t="shared" si="0"/>
        <v>282000</v>
      </c>
      <c r="E26" s="42">
        <f t="shared" si="1"/>
        <v>-241178552</v>
      </c>
      <c r="F26" s="39">
        <f>437*4</f>
        <v>1748</v>
      </c>
      <c r="G26" s="25">
        <f>123234000*4</f>
        <v>492936000</v>
      </c>
    </row>
    <row r="27" spans="1:7">
      <c r="A27" s="22">
        <f t="shared" si="2"/>
        <v>24</v>
      </c>
      <c r="B27" s="73" t="s">
        <v>411</v>
      </c>
      <c r="C27" s="13">
        <v>51818</v>
      </c>
      <c r="D27" s="34">
        <f t="shared" si="0"/>
        <v>82591.584615384621</v>
      </c>
      <c r="E27" s="41">
        <f t="shared" si="1"/>
        <v>-226031979.00000003</v>
      </c>
      <c r="F27" s="38">
        <v>7345</v>
      </c>
      <c r="G27" s="23">
        <v>606635189</v>
      </c>
    </row>
    <row r="28" spans="1:7">
      <c r="A28" s="22">
        <f t="shared" si="2"/>
        <v>25</v>
      </c>
      <c r="B28" s="74" t="s">
        <v>325</v>
      </c>
      <c r="C28" s="14">
        <v>670769</v>
      </c>
      <c r="D28" s="35">
        <f t="shared" si="0"/>
        <v>805000</v>
      </c>
      <c r="E28" s="42">
        <f t="shared" si="1"/>
        <v>-144969480</v>
      </c>
      <c r="F28" s="39">
        <f>270*4</f>
        <v>1080</v>
      </c>
      <c r="G28" s="25">
        <f>217350000*4</f>
        <v>869400000</v>
      </c>
    </row>
    <row r="29" spans="1:7">
      <c r="A29" s="22">
        <f t="shared" si="2"/>
        <v>26</v>
      </c>
      <c r="B29" s="74" t="s">
        <v>240</v>
      </c>
      <c r="C29" s="14">
        <v>7138697</v>
      </c>
      <c r="D29" s="35">
        <f t="shared" si="0"/>
        <v>7617236</v>
      </c>
      <c r="E29" s="42">
        <f t="shared" si="1"/>
        <v>-137819232</v>
      </c>
      <c r="F29" s="39">
        <f>72*4</f>
        <v>288</v>
      </c>
      <c r="G29" s="25">
        <f>548440992*4</f>
        <v>2193763968</v>
      </c>
    </row>
    <row r="30" spans="1:7">
      <c r="A30" s="22">
        <f t="shared" si="2"/>
        <v>27</v>
      </c>
      <c r="B30" s="74" t="s">
        <v>356</v>
      </c>
      <c r="C30" s="14">
        <v>202468</v>
      </c>
      <c r="D30" s="35">
        <f t="shared" si="0"/>
        <v>324523.80952380953</v>
      </c>
      <c r="E30" s="42">
        <f t="shared" si="1"/>
        <v>-102526880</v>
      </c>
      <c r="F30" s="39">
        <f>210*4</f>
        <v>840</v>
      </c>
      <c r="G30" s="25">
        <f>68150000*4</f>
        <v>272600000</v>
      </c>
    </row>
    <row r="31" spans="1:7">
      <c r="A31" s="22">
        <f t="shared" si="2"/>
        <v>28</v>
      </c>
      <c r="B31" s="73" t="s">
        <v>355</v>
      </c>
      <c r="C31" s="13">
        <v>212630</v>
      </c>
      <c r="D31" s="34">
        <f t="shared" si="0"/>
        <v>295846</v>
      </c>
      <c r="E31" s="41">
        <f t="shared" si="1"/>
        <v>-76142640</v>
      </c>
      <c r="F31" s="37">
        <v>915</v>
      </c>
      <c r="G31" s="23">
        <v>270699090</v>
      </c>
    </row>
    <row r="32" spans="1:7">
      <c r="A32" s="22">
        <f t="shared" si="2"/>
        <v>29</v>
      </c>
      <c r="B32" s="74" t="s">
        <v>245</v>
      </c>
      <c r="C32" s="14">
        <v>6471406</v>
      </c>
      <c r="D32" s="35">
        <f t="shared" si="0"/>
        <v>6888000</v>
      </c>
      <c r="E32" s="42">
        <f t="shared" si="1"/>
        <v>-68321416</v>
      </c>
      <c r="F32" s="39">
        <f>41*4</f>
        <v>164</v>
      </c>
      <c r="G32" s="25">
        <f>282408000*4</f>
        <v>1129632000</v>
      </c>
    </row>
    <row r="33" spans="1:7">
      <c r="A33" s="22">
        <f t="shared" si="2"/>
        <v>30</v>
      </c>
      <c r="B33" s="74" t="s">
        <v>257</v>
      </c>
      <c r="C33" s="14">
        <v>4853555</v>
      </c>
      <c r="D33" s="35">
        <f t="shared" si="0"/>
        <v>6888000</v>
      </c>
      <c r="E33" s="42">
        <f t="shared" si="1"/>
        <v>-65102240</v>
      </c>
      <c r="F33" s="39">
        <f>8*4</f>
        <v>32</v>
      </c>
      <c r="G33" s="25">
        <f>55104000*4</f>
        <v>220416000</v>
      </c>
    </row>
    <row r="34" spans="1:7">
      <c r="A34" s="22">
        <f t="shared" si="2"/>
        <v>31</v>
      </c>
      <c r="B34" s="74" t="s">
        <v>336</v>
      </c>
      <c r="C34" s="14">
        <v>447179</v>
      </c>
      <c r="D34" s="35">
        <f t="shared" si="0"/>
        <v>540000</v>
      </c>
      <c r="E34" s="42">
        <f t="shared" si="1"/>
        <v>-63860848</v>
      </c>
      <c r="F34" s="39">
        <f>172*4</f>
        <v>688</v>
      </c>
      <c r="G34" s="25">
        <f>92880000*4</f>
        <v>371520000</v>
      </c>
    </row>
    <row r="35" spans="1:7">
      <c r="A35" s="22">
        <f t="shared" si="2"/>
        <v>32</v>
      </c>
      <c r="B35" s="73" t="s">
        <v>227</v>
      </c>
      <c r="C35" s="13">
        <v>23076861</v>
      </c>
      <c r="D35" s="34">
        <f t="shared" si="0"/>
        <v>23294761</v>
      </c>
      <c r="E35" s="41">
        <f t="shared" si="1"/>
        <v>-60794100</v>
      </c>
      <c r="F35" s="37">
        <v>279</v>
      </c>
      <c r="G35" s="23">
        <v>6499238319</v>
      </c>
    </row>
    <row r="36" spans="1:7">
      <c r="A36" s="22">
        <f t="shared" si="2"/>
        <v>33</v>
      </c>
      <c r="B36" s="73" t="s">
        <v>351</v>
      </c>
      <c r="C36" s="13">
        <v>223590</v>
      </c>
      <c r="D36" s="34">
        <f t="shared" si="0"/>
        <v>269979</v>
      </c>
      <c r="E36" s="41">
        <f t="shared" si="1"/>
        <v>-58589307</v>
      </c>
      <c r="F36" s="38">
        <v>1263</v>
      </c>
      <c r="G36" s="23">
        <v>340983477</v>
      </c>
    </row>
    <row r="37" spans="1:7">
      <c r="A37" s="22">
        <f t="shared" si="2"/>
        <v>34</v>
      </c>
      <c r="B37" s="74" t="s">
        <v>267</v>
      </c>
      <c r="C37" s="14">
        <v>288052</v>
      </c>
      <c r="D37" s="35">
        <f t="shared" si="0"/>
        <v>564000</v>
      </c>
      <c r="E37" s="42">
        <f t="shared" si="1"/>
        <v>-55189600</v>
      </c>
      <c r="F37" s="39">
        <f>50*4</f>
        <v>200</v>
      </c>
      <c r="G37" s="25">
        <f>28200000*4</f>
        <v>112800000</v>
      </c>
    </row>
    <row r="38" spans="1:7">
      <c r="A38" s="22">
        <f t="shared" si="2"/>
        <v>35</v>
      </c>
      <c r="B38" s="74" t="s">
        <v>290</v>
      </c>
      <c r="C38" s="14">
        <v>2235896</v>
      </c>
      <c r="D38" s="35">
        <f t="shared" si="0"/>
        <v>2534783</v>
      </c>
      <c r="E38" s="42">
        <f t="shared" si="1"/>
        <v>-54995208</v>
      </c>
      <c r="F38" s="39">
        <f>46*4</f>
        <v>184</v>
      </c>
      <c r="G38" s="25">
        <f>116600018*4</f>
        <v>466400072</v>
      </c>
    </row>
    <row r="39" spans="1:7">
      <c r="A39" s="22">
        <f t="shared" si="2"/>
        <v>36</v>
      </c>
      <c r="B39" s="73" t="s">
        <v>297</v>
      </c>
      <c r="C39" s="13">
        <v>1617852</v>
      </c>
      <c r="D39" s="34">
        <f t="shared" si="0"/>
        <v>6888000</v>
      </c>
      <c r="E39" s="41">
        <f t="shared" si="1"/>
        <v>-52701480</v>
      </c>
      <c r="F39" s="37">
        <v>10</v>
      </c>
      <c r="G39" s="23">
        <v>68880000</v>
      </c>
    </row>
    <row r="40" spans="1:7">
      <c r="A40" s="22">
        <f t="shared" si="2"/>
        <v>37</v>
      </c>
      <c r="B40" s="73" t="s">
        <v>301</v>
      </c>
      <c r="C40" s="13">
        <v>1341537</v>
      </c>
      <c r="D40" s="34">
        <f t="shared" si="0"/>
        <v>1590000</v>
      </c>
      <c r="E40" s="41">
        <f t="shared" si="1"/>
        <v>-13665465</v>
      </c>
      <c r="F40" s="37">
        <v>55</v>
      </c>
      <c r="G40" s="23">
        <v>87450000</v>
      </c>
    </row>
    <row r="41" spans="1:7">
      <c r="A41" s="22">
        <f t="shared" si="2"/>
        <v>38</v>
      </c>
      <c r="B41" s="73" t="s">
        <v>238</v>
      </c>
      <c r="C41" s="13">
        <v>7577663</v>
      </c>
      <c r="D41" s="34">
        <f t="shared" si="0"/>
        <v>7974932</v>
      </c>
      <c r="E41" s="41">
        <f t="shared" si="1"/>
        <v>-8739918</v>
      </c>
      <c r="F41" s="37">
        <v>22</v>
      </c>
      <c r="G41" s="23">
        <v>175448504</v>
      </c>
    </row>
    <row r="42" spans="1:7">
      <c r="A42" s="22">
        <f t="shared" si="2"/>
        <v>39</v>
      </c>
      <c r="B42" s="74" t="s">
        <v>404</v>
      </c>
      <c r="C42" s="14">
        <v>60767</v>
      </c>
      <c r="D42" s="35">
        <f t="shared" si="0"/>
        <v>68796</v>
      </c>
      <c r="E42" s="42">
        <f t="shared" si="1"/>
        <v>-8253812</v>
      </c>
      <c r="F42" s="39">
        <f>257*4</f>
        <v>1028</v>
      </c>
      <c r="G42" s="25">
        <f>17680572*4</f>
        <v>70722288</v>
      </c>
    </row>
    <row r="43" spans="1:7">
      <c r="A43" s="22">
        <f t="shared" si="2"/>
        <v>40</v>
      </c>
      <c r="B43" s="73" t="s">
        <v>343</v>
      </c>
      <c r="C43" s="13">
        <v>357743</v>
      </c>
      <c r="D43" s="34">
        <f t="shared" si="0"/>
        <v>410000</v>
      </c>
      <c r="E43" s="41">
        <f t="shared" si="1"/>
        <v>-5486985</v>
      </c>
      <c r="F43" s="37">
        <v>105</v>
      </c>
      <c r="G43" s="23">
        <v>43050000</v>
      </c>
    </row>
    <row r="44" spans="1:7">
      <c r="A44" s="22">
        <f t="shared" si="2"/>
        <v>41</v>
      </c>
      <c r="B44" s="74" t="s">
        <v>374</v>
      </c>
      <c r="C44" s="14">
        <v>121534</v>
      </c>
      <c r="D44" s="35">
        <f t="shared" si="0"/>
        <v>137620</v>
      </c>
      <c r="E44" s="42">
        <f t="shared" si="1"/>
        <v>-4568424</v>
      </c>
      <c r="F44" s="39">
        <f>71*4</f>
        <v>284</v>
      </c>
      <c r="G44" s="25">
        <f>9771020*4</f>
        <v>39084080</v>
      </c>
    </row>
    <row r="45" spans="1:7">
      <c r="A45" s="22">
        <f t="shared" si="2"/>
        <v>42</v>
      </c>
      <c r="B45" s="73" t="s">
        <v>233</v>
      </c>
      <c r="C45" s="13">
        <v>12013041</v>
      </c>
      <c r="D45" s="34">
        <f t="shared" si="0"/>
        <v>11082425</v>
      </c>
      <c r="E45" s="41">
        <f t="shared" si="1"/>
        <v>245682624</v>
      </c>
      <c r="F45" s="37">
        <v>264</v>
      </c>
      <c r="G45" s="23">
        <v>2925760200</v>
      </c>
    </row>
    <row r="46" spans="1:7" ht="13.5" thickBot="1">
      <c r="A46" s="51" t="s">
        <v>346</v>
      </c>
      <c r="B46" s="52"/>
      <c r="C46" s="53"/>
      <c r="D46" s="17"/>
      <c r="E46" s="43">
        <f>SUM(E4:E45)</f>
        <v>-21554438049.000004</v>
      </c>
      <c r="F46" s="10"/>
      <c r="G46" s="26"/>
    </row>
    <row r="47" spans="1:7">
      <c r="A47" s="27" t="s">
        <v>349</v>
      </c>
      <c r="B47" s="10"/>
      <c r="C47" s="11"/>
      <c r="D47" s="11"/>
      <c r="E47" s="12"/>
      <c r="F47" s="10"/>
      <c r="G47" s="26"/>
    </row>
    <row r="48" spans="1:7">
      <c r="A48" s="27" t="s">
        <v>252</v>
      </c>
      <c r="B48" s="10"/>
      <c r="C48" s="11"/>
      <c r="D48" s="11"/>
      <c r="E48" s="12"/>
      <c r="F48" s="10"/>
      <c r="G48" s="26"/>
    </row>
    <row r="49" spans="1:9" ht="13.5" thickBot="1">
      <c r="A49" s="28" t="s">
        <v>347</v>
      </c>
      <c r="B49" s="29"/>
      <c r="C49" s="30"/>
      <c r="D49" s="30"/>
      <c r="E49" s="31"/>
      <c r="F49" s="29"/>
      <c r="G49" s="32"/>
    </row>
    <row r="50" spans="1:9">
      <c r="I50" s="70">
        <f>140*100/220</f>
        <v>63.636363636363633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selection activeCell="H14" sqref="H14"/>
    </sheetView>
  </sheetViews>
  <sheetFormatPr baseColWidth="10" defaultRowHeight="12.75"/>
  <cols>
    <col min="1" max="1" width="3.7109375" style="1" customWidth="1"/>
    <col min="2" max="2" width="49.28515625" style="1" customWidth="1"/>
    <col min="3" max="4" width="11.42578125" style="2"/>
    <col min="5" max="5" width="12.7109375" style="4" customWidth="1"/>
    <col min="6" max="6" width="9" style="1" bestFit="1" customWidth="1"/>
    <col min="7" max="7" width="11.7109375" style="2" bestFit="1" customWidth="1"/>
    <col min="8" max="8" width="12.85546875" style="1" bestFit="1" customWidth="1"/>
    <col min="9" max="16384" width="11.42578125" style="1"/>
  </cols>
  <sheetData>
    <row r="1" spans="1:8" ht="18">
      <c r="A1" s="144" t="s">
        <v>348</v>
      </c>
      <c r="B1" s="145"/>
      <c r="C1" s="145"/>
      <c r="D1" s="145"/>
      <c r="E1" s="145"/>
      <c r="F1" s="145"/>
      <c r="G1" s="146"/>
    </row>
    <row r="2" spans="1:8" ht="16.5" thickBot="1">
      <c r="A2" s="147" t="s">
        <v>345</v>
      </c>
      <c r="B2" s="148"/>
      <c r="C2" s="148"/>
      <c r="D2" s="148"/>
      <c r="E2" s="148"/>
      <c r="F2" s="148"/>
      <c r="G2" s="149"/>
    </row>
    <row r="3" spans="1:8">
      <c r="A3" s="18" t="s">
        <v>222</v>
      </c>
      <c r="B3" s="19" t="s">
        <v>250</v>
      </c>
      <c r="C3" s="20" t="s">
        <v>249</v>
      </c>
      <c r="D3" s="33" t="s">
        <v>251</v>
      </c>
      <c r="E3" s="40" t="s">
        <v>253</v>
      </c>
      <c r="F3" s="36" t="s">
        <v>225</v>
      </c>
      <c r="G3" s="21" t="s">
        <v>226</v>
      </c>
    </row>
    <row r="4" spans="1:8">
      <c r="A4" s="67">
        <v>1</v>
      </c>
      <c r="B4" s="15" t="s">
        <v>394</v>
      </c>
      <c r="C4" s="13">
        <v>71932</v>
      </c>
      <c r="D4" s="34">
        <f t="shared" ref="D4:D41" si="0">G4/F4</f>
        <v>214095.61313057668</v>
      </c>
      <c r="E4" s="41">
        <f t="shared" ref="E4:E41" si="1">(C4-D4)*F4</f>
        <v>-12284215647</v>
      </c>
      <c r="F4" s="38">
        <v>86409</v>
      </c>
      <c r="G4" s="23">
        <v>18499787835</v>
      </c>
    </row>
    <row r="5" spans="1:8">
      <c r="A5" s="22">
        <f>A4+1</f>
        <v>2</v>
      </c>
      <c r="B5" s="15" t="s">
        <v>316</v>
      </c>
      <c r="C5" s="13">
        <v>866125</v>
      </c>
      <c r="D5" s="34">
        <f t="shared" si="0"/>
        <v>1601158</v>
      </c>
      <c r="E5" s="41">
        <f t="shared" si="1"/>
        <v>-8794669845</v>
      </c>
      <c r="F5" s="38">
        <v>11965</v>
      </c>
      <c r="G5" s="23">
        <v>19157855470</v>
      </c>
    </row>
    <row r="6" spans="1:8">
      <c r="A6" s="22">
        <f>A5+1</f>
        <v>3</v>
      </c>
      <c r="B6" s="15" t="s">
        <v>241</v>
      </c>
      <c r="C6" s="13">
        <v>7027989</v>
      </c>
      <c r="D6" s="34">
        <f t="shared" si="0"/>
        <v>13496312.356014581</v>
      </c>
      <c r="E6" s="41">
        <f t="shared" si="1"/>
        <v>-5323430122.000001</v>
      </c>
      <c r="F6" s="37">
        <v>823</v>
      </c>
      <c r="G6" s="23">
        <v>11107465069</v>
      </c>
    </row>
    <row r="7" spans="1:8">
      <c r="A7" s="22">
        <f>A6+1</f>
        <v>4</v>
      </c>
      <c r="B7" s="15" t="s">
        <v>230</v>
      </c>
      <c r="C7" s="13">
        <v>16331884</v>
      </c>
      <c r="D7" s="34">
        <f t="shared" si="0"/>
        <v>28867453.632450331</v>
      </c>
      <c r="E7" s="41">
        <f t="shared" si="1"/>
        <v>-3785742029</v>
      </c>
      <c r="F7" s="37">
        <v>302</v>
      </c>
      <c r="G7" s="23">
        <v>8717970997</v>
      </c>
    </row>
    <row r="8" spans="1:8">
      <c r="A8" s="67">
        <f>A7+1</f>
        <v>5</v>
      </c>
      <c r="B8" s="15" t="s">
        <v>398</v>
      </c>
      <c r="C8" s="13">
        <v>71598</v>
      </c>
      <c r="D8" s="34">
        <f t="shared" si="0"/>
        <v>400992.4365115746</v>
      </c>
      <c r="E8" s="41">
        <f t="shared" si="1"/>
        <v>-2874295853</v>
      </c>
      <c r="F8" s="38">
        <v>8726</v>
      </c>
      <c r="G8" s="23">
        <v>3499060001</v>
      </c>
    </row>
    <row r="9" spans="1:8">
      <c r="A9" s="67">
        <f t="shared" ref="A9:A41" si="2">A8+1</f>
        <v>6</v>
      </c>
      <c r="B9" s="15" t="s">
        <v>321</v>
      </c>
      <c r="C9" s="13">
        <v>696694</v>
      </c>
      <c r="D9" s="34">
        <f t="shared" si="0"/>
        <v>1732413</v>
      </c>
      <c r="E9" s="41">
        <f t="shared" si="1"/>
        <v>-1964758943</v>
      </c>
      <c r="F9" s="38">
        <v>1897</v>
      </c>
      <c r="G9" s="23">
        <v>3286387461</v>
      </c>
    </row>
    <row r="10" spans="1:8">
      <c r="A10" s="67">
        <f t="shared" si="2"/>
        <v>7</v>
      </c>
      <c r="B10" s="15" t="s">
        <v>399</v>
      </c>
      <c r="C10" s="13">
        <v>71598</v>
      </c>
      <c r="D10" s="34">
        <f t="shared" si="0"/>
        <v>639189.41073697584</v>
      </c>
      <c r="E10" s="41">
        <f t="shared" si="1"/>
        <v>-1786777761</v>
      </c>
      <c r="F10" s="38">
        <v>3148</v>
      </c>
      <c r="G10" s="23">
        <v>2012168265</v>
      </c>
    </row>
    <row r="11" spans="1:8">
      <c r="A11" s="67">
        <f t="shared" si="2"/>
        <v>8</v>
      </c>
      <c r="B11" s="16" t="s">
        <v>264</v>
      </c>
      <c r="C11" s="14">
        <v>341045</v>
      </c>
      <c r="D11" s="35">
        <f t="shared" si="0"/>
        <v>655735</v>
      </c>
      <c r="E11" s="42">
        <f t="shared" si="1"/>
        <v>-1681703360</v>
      </c>
      <c r="F11" s="39">
        <f>1336*4</f>
        <v>5344</v>
      </c>
      <c r="G11" s="25">
        <f>876061960*4</f>
        <v>3504247840</v>
      </c>
    </row>
    <row r="12" spans="1:8">
      <c r="A12" s="67">
        <f t="shared" si="2"/>
        <v>9</v>
      </c>
      <c r="B12" s="16" t="s">
        <v>318</v>
      </c>
      <c r="C12" s="14">
        <v>866125</v>
      </c>
      <c r="D12" s="35">
        <f t="shared" si="0"/>
        <v>1283268</v>
      </c>
      <c r="E12" s="42">
        <f t="shared" si="1"/>
        <v>-1406606196</v>
      </c>
      <c r="F12" s="39">
        <f>843*4</f>
        <v>3372</v>
      </c>
      <c r="G12" s="25">
        <f>1081794924*4</f>
        <v>4327179696</v>
      </c>
    </row>
    <row r="13" spans="1:8">
      <c r="A13" s="67">
        <f t="shared" si="2"/>
        <v>10</v>
      </c>
      <c r="B13" s="16" t="s">
        <v>317</v>
      </c>
      <c r="C13" s="14">
        <v>866125</v>
      </c>
      <c r="D13" s="35">
        <f t="shared" si="0"/>
        <v>1432309</v>
      </c>
      <c r="E13" s="42">
        <f t="shared" si="1"/>
        <v>-1245604800</v>
      </c>
      <c r="F13" s="39">
        <f>550*4</f>
        <v>2200</v>
      </c>
      <c r="G13" s="25">
        <f>787769950*4</f>
        <v>3151079800</v>
      </c>
      <c r="H13" s="4">
        <f>SUM(E4:E13)</f>
        <v>-41147804556</v>
      </c>
    </row>
    <row r="14" spans="1:8">
      <c r="A14" s="67">
        <f t="shared" si="2"/>
        <v>11</v>
      </c>
      <c r="B14" s="15" t="s">
        <v>415</v>
      </c>
      <c r="C14" s="13">
        <v>44841</v>
      </c>
      <c r="D14" s="34">
        <f t="shared" si="0"/>
        <v>94521.126537537115</v>
      </c>
      <c r="E14" s="41">
        <f t="shared" si="1"/>
        <v>-1054162605</v>
      </c>
      <c r="F14" s="38">
        <v>21219</v>
      </c>
      <c r="G14" s="23">
        <v>2005643784</v>
      </c>
    </row>
    <row r="15" spans="1:8">
      <c r="A15" s="67">
        <f t="shared" si="2"/>
        <v>12</v>
      </c>
      <c r="B15" s="15" t="s">
        <v>425</v>
      </c>
      <c r="C15" s="13">
        <v>35966</v>
      </c>
      <c r="D15" s="34">
        <f t="shared" si="0"/>
        <v>132413.10723350252</v>
      </c>
      <c r="E15" s="41">
        <f t="shared" si="1"/>
        <v>-912003845.99999988</v>
      </c>
      <c r="F15" s="38">
        <v>9456</v>
      </c>
      <c r="G15" s="23">
        <v>1252098342</v>
      </c>
    </row>
    <row r="16" spans="1:8">
      <c r="A16" s="67">
        <f t="shared" si="2"/>
        <v>13</v>
      </c>
      <c r="B16" s="16" t="s">
        <v>331</v>
      </c>
      <c r="C16" s="14">
        <v>511568</v>
      </c>
      <c r="D16" s="35">
        <f t="shared" si="0"/>
        <v>1928712</v>
      </c>
      <c r="E16" s="42">
        <f t="shared" si="1"/>
        <v>-787932064</v>
      </c>
      <c r="F16" s="39">
        <f>139*4</f>
        <v>556</v>
      </c>
      <c r="G16" s="25">
        <f>268090968*4</f>
        <v>1072363872</v>
      </c>
    </row>
    <row r="17" spans="1:7">
      <c r="A17" s="67">
        <f t="shared" si="2"/>
        <v>14</v>
      </c>
      <c r="B17" s="15" t="s">
        <v>434</v>
      </c>
      <c r="C17" s="13">
        <v>24269</v>
      </c>
      <c r="D17" s="34">
        <f t="shared" si="0"/>
        <v>55019</v>
      </c>
      <c r="E17" s="41">
        <f t="shared" si="1"/>
        <v>-746210250</v>
      </c>
      <c r="F17" s="38">
        <v>24267</v>
      </c>
      <c r="G17" s="23">
        <v>1335146073</v>
      </c>
    </row>
    <row r="18" spans="1:7">
      <c r="A18" s="67">
        <f t="shared" si="2"/>
        <v>15</v>
      </c>
      <c r="B18" s="15" t="s">
        <v>388</v>
      </c>
      <c r="C18" s="13">
        <v>84036</v>
      </c>
      <c r="D18" s="34">
        <f t="shared" si="0"/>
        <v>180466.93292592041</v>
      </c>
      <c r="E18" s="41">
        <f t="shared" si="1"/>
        <v>-646955129</v>
      </c>
      <c r="F18" s="38">
        <v>6709</v>
      </c>
      <c r="G18" s="23">
        <v>1210752653</v>
      </c>
    </row>
    <row r="19" spans="1:7">
      <c r="A19" s="67">
        <f t="shared" si="2"/>
        <v>16</v>
      </c>
      <c r="B19" s="15" t="s">
        <v>438</v>
      </c>
      <c r="C19" s="13">
        <v>23356</v>
      </c>
      <c r="D19" s="34">
        <f t="shared" si="0"/>
        <v>52881.580361806184</v>
      </c>
      <c r="E19" s="41">
        <f t="shared" si="1"/>
        <v>-621838248</v>
      </c>
      <c r="F19" s="38">
        <v>21061</v>
      </c>
      <c r="G19" s="23">
        <v>1113738964</v>
      </c>
    </row>
    <row r="20" spans="1:7">
      <c r="A20" s="67">
        <f t="shared" si="2"/>
        <v>17</v>
      </c>
      <c r="B20" s="15" t="s">
        <v>342</v>
      </c>
      <c r="C20" s="13">
        <v>390864</v>
      </c>
      <c r="D20" s="34">
        <f t="shared" si="0"/>
        <v>862946</v>
      </c>
      <c r="E20" s="41">
        <f t="shared" si="1"/>
        <v>-590102500</v>
      </c>
      <c r="F20" s="38">
        <v>1250</v>
      </c>
      <c r="G20" s="23">
        <v>1078682500</v>
      </c>
    </row>
    <row r="21" spans="1:7">
      <c r="A21" s="67">
        <f t="shared" si="2"/>
        <v>18</v>
      </c>
      <c r="B21" s="15" t="s">
        <v>262</v>
      </c>
      <c r="C21" s="13">
        <v>341045</v>
      </c>
      <c r="D21" s="34">
        <f t="shared" si="0"/>
        <v>619328</v>
      </c>
      <c r="E21" s="41">
        <f t="shared" si="1"/>
        <v>-453601290</v>
      </c>
      <c r="F21" s="38">
        <v>1630</v>
      </c>
      <c r="G21" s="23">
        <v>1009504640</v>
      </c>
    </row>
    <row r="22" spans="1:7">
      <c r="A22" s="67">
        <f t="shared" si="2"/>
        <v>19</v>
      </c>
      <c r="B22" s="16" t="s">
        <v>368</v>
      </c>
      <c r="C22" s="14">
        <v>143196</v>
      </c>
      <c r="D22" s="35">
        <f t="shared" si="0"/>
        <v>1149858.25</v>
      </c>
      <c r="E22" s="42">
        <f t="shared" si="1"/>
        <v>-434878092</v>
      </c>
      <c r="F22" s="39">
        <f>108*4</f>
        <v>432</v>
      </c>
      <c r="G22" s="25">
        <f>124184691*4</f>
        <v>496738764</v>
      </c>
    </row>
    <row r="23" spans="1:7">
      <c r="A23" s="67">
        <f t="shared" si="2"/>
        <v>20</v>
      </c>
      <c r="B23" s="15" t="s">
        <v>306</v>
      </c>
      <c r="C23" s="13">
        <v>1023135</v>
      </c>
      <c r="D23" s="34">
        <f t="shared" si="0"/>
        <v>1814732</v>
      </c>
      <c r="E23" s="41">
        <f t="shared" si="1"/>
        <v>-301598457</v>
      </c>
      <c r="F23" s="37">
        <v>381</v>
      </c>
      <c r="G23" s="23">
        <v>691412892</v>
      </c>
    </row>
    <row r="24" spans="1:7">
      <c r="A24" s="67">
        <f t="shared" si="2"/>
        <v>21</v>
      </c>
      <c r="B24" s="15" t="s">
        <v>379</v>
      </c>
      <c r="C24" s="13">
        <v>112102</v>
      </c>
      <c r="D24" s="34">
        <f t="shared" si="0"/>
        <v>253802.09763170613</v>
      </c>
      <c r="E24" s="41">
        <f t="shared" si="1"/>
        <v>-293177502</v>
      </c>
      <c r="F24" s="38">
        <v>2069</v>
      </c>
      <c r="G24" s="23">
        <v>525116540</v>
      </c>
    </row>
    <row r="25" spans="1:7">
      <c r="A25" s="67">
        <f t="shared" si="2"/>
        <v>22</v>
      </c>
      <c r="B25" s="15" t="s">
        <v>357</v>
      </c>
      <c r="C25" s="13">
        <v>201784</v>
      </c>
      <c r="D25" s="34">
        <f t="shared" si="0"/>
        <v>282648.27096774196</v>
      </c>
      <c r="E25" s="41">
        <f t="shared" si="1"/>
        <v>-250679240.00000009</v>
      </c>
      <c r="F25" s="38">
        <v>3100</v>
      </c>
      <c r="G25" s="23">
        <v>876209640</v>
      </c>
    </row>
    <row r="26" spans="1:7">
      <c r="A26" s="67">
        <f t="shared" si="2"/>
        <v>23</v>
      </c>
      <c r="B26" s="15" t="s">
        <v>370</v>
      </c>
      <c r="C26" s="13">
        <v>134523</v>
      </c>
      <c r="D26" s="34">
        <f t="shared" si="0"/>
        <v>265686.87416004884</v>
      </c>
      <c r="E26" s="41">
        <f t="shared" si="1"/>
        <v>-214715261.99999997</v>
      </c>
      <c r="F26" s="38">
        <v>1637</v>
      </c>
      <c r="G26" s="23">
        <v>434929413</v>
      </c>
    </row>
    <row r="27" spans="1:7">
      <c r="A27" s="67">
        <f t="shared" si="2"/>
        <v>24</v>
      </c>
      <c r="B27" s="15" t="s">
        <v>389</v>
      </c>
      <c r="C27" s="13">
        <v>76383</v>
      </c>
      <c r="D27" s="34">
        <f t="shared" si="0"/>
        <v>119183.42079207921</v>
      </c>
      <c r="E27" s="41">
        <f t="shared" si="1"/>
        <v>-190205070</v>
      </c>
      <c r="F27" s="38">
        <v>4444</v>
      </c>
      <c r="G27" s="23">
        <v>529651122</v>
      </c>
    </row>
    <row r="28" spans="1:7">
      <c r="A28" s="67">
        <f t="shared" si="2"/>
        <v>25</v>
      </c>
      <c r="B28" s="15" t="s">
        <v>417</v>
      </c>
      <c r="C28" s="13">
        <v>42018</v>
      </c>
      <c r="D28" s="34">
        <f t="shared" si="0"/>
        <v>91097.715981231027</v>
      </c>
      <c r="E28" s="41">
        <f t="shared" si="1"/>
        <v>-177815811</v>
      </c>
      <c r="F28" s="38">
        <v>3623</v>
      </c>
      <c r="G28" s="23">
        <v>330047025</v>
      </c>
    </row>
    <row r="29" spans="1:7">
      <c r="A29" s="67">
        <f t="shared" si="2"/>
        <v>26</v>
      </c>
      <c r="B29" s="15" t="s">
        <v>309</v>
      </c>
      <c r="C29" s="13">
        <v>956067</v>
      </c>
      <c r="D29" s="34">
        <f t="shared" si="0"/>
        <v>2297233</v>
      </c>
      <c r="E29" s="41">
        <f t="shared" si="1"/>
        <v>-171669248</v>
      </c>
      <c r="F29" s="37">
        <v>128</v>
      </c>
      <c r="G29" s="23">
        <v>294045824</v>
      </c>
    </row>
    <row r="30" spans="1:7">
      <c r="A30" s="67">
        <f t="shared" si="2"/>
        <v>27</v>
      </c>
      <c r="B30" s="15" t="s">
        <v>397</v>
      </c>
      <c r="C30" s="13">
        <v>71904</v>
      </c>
      <c r="D30" s="34">
        <f t="shared" si="0"/>
        <v>250583.53514739228</v>
      </c>
      <c r="E30" s="41">
        <f t="shared" si="1"/>
        <v>-157595350</v>
      </c>
      <c r="F30" s="37">
        <v>882</v>
      </c>
      <c r="G30" s="23">
        <v>221014678</v>
      </c>
    </row>
    <row r="31" spans="1:7">
      <c r="A31" s="67">
        <f t="shared" si="2"/>
        <v>28</v>
      </c>
      <c r="B31" s="15" t="s">
        <v>302</v>
      </c>
      <c r="C31" s="13">
        <v>1295150</v>
      </c>
      <c r="D31" s="34">
        <f t="shared" si="0"/>
        <v>3558876.0363636361</v>
      </c>
      <c r="E31" s="41">
        <f t="shared" si="1"/>
        <v>-124504931.99999999</v>
      </c>
      <c r="F31" s="37">
        <v>55</v>
      </c>
      <c r="G31" s="23">
        <v>195738182</v>
      </c>
    </row>
    <row r="32" spans="1:7">
      <c r="A32" s="67">
        <f t="shared" si="2"/>
        <v>29</v>
      </c>
      <c r="B32" s="15" t="s">
        <v>259</v>
      </c>
      <c r="C32" s="13">
        <v>4780337</v>
      </c>
      <c r="D32" s="34">
        <f t="shared" si="0"/>
        <v>11368044</v>
      </c>
      <c r="E32" s="41">
        <f t="shared" si="1"/>
        <v>-118578726</v>
      </c>
      <c r="F32" s="37">
        <v>18</v>
      </c>
      <c r="G32" s="23">
        <v>204624792</v>
      </c>
    </row>
    <row r="33" spans="1:9">
      <c r="A33" s="67">
        <f t="shared" si="2"/>
        <v>30</v>
      </c>
      <c r="B33" s="15" t="s">
        <v>439</v>
      </c>
      <c r="C33" s="13">
        <v>22420</v>
      </c>
      <c r="D33" s="34">
        <f t="shared" si="0"/>
        <v>74703</v>
      </c>
      <c r="E33" s="41">
        <f t="shared" si="1"/>
        <v>-115231732</v>
      </c>
      <c r="F33" s="38">
        <v>2204</v>
      </c>
      <c r="G33" s="23">
        <v>164645412</v>
      </c>
    </row>
    <row r="34" spans="1:9">
      <c r="A34" s="67">
        <f t="shared" si="2"/>
        <v>31</v>
      </c>
      <c r="B34" s="15" t="s">
        <v>420</v>
      </c>
      <c r="C34" s="13">
        <v>38191</v>
      </c>
      <c r="D34" s="34">
        <f t="shared" si="0"/>
        <v>63524.568507157463</v>
      </c>
      <c r="E34" s="41">
        <f t="shared" si="1"/>
        <v>-111493035</v>
      </c>
      <c r="F34" s="38">
        <v>4401</v>
      </c>
      <c r="G34" s="23">
        <v>279571626</v>
      </c>
    </row>
    <row r="35" spans="1:9">
      <c r="A35" s="67">
        <f t="shared" si="2"/>
        <v>32</v>
      </c>
      <c r="B35" s="15" t="s">
        <v>383</v>
      </c>
      <c r="C35" s="13">
        <v>100892</v>
      </c>
      <c r="D35" s="34">
        <f t="shared" si="0"/>
        <v>232153</v>
      </c>
      <c r="E35" s="41">
        <f t="shared" si="1"/>
        <v>-107108976</v>
      </c>
      <c r="F35" s="37">
        <v>816</v>
      </c>
      <c r="G35" s="23">
        <v>189436848</v>
      </c>
    </row>
    <row r="36" spans="1:9">
      <c r="A36" s="67">
        <f t="shared" si="2"/>
        <v>33</v>
      </c>
      <c r="B36" s="15" t="s">
        <v>403</v>
      </c>
      <c r="C36" s="13">
        <v>65396</v>
      </c>
      <c r="D36" s="34">
        <f t="shared" si="0"/>
        <v>188404.66382252559</v>
      </c>
      <c r="E36" s="41">
        <f t="shared" si="1"/>
        <v>-72083077</v>
      </c>
      <c r="F36" s="37">
        <v>586</v>
      </c>
      <c r="G36" s="23">
        <v>110405133</v>
      </c>
    </row>
    <row r="37" spans="1:9">
      <c r="A37" s="67">
        <f t="shared" si="2"/>
        <v>34</v>
      </c>
      <c r="B37" s="15" t="s">
        <v>436</v>
      </c>
      <c r="C37" s="13">
        <v>23356</v>
      </c>
      <c r="D37" s="34">
        <f t="shared" si="0"/>
        <v>35846</v>
      </c>
      <c r="E37" s="41">
        <f t="shared" si="1"/>
        <v>-67433510</v>
      </c>
      <c r="F37" s="38">
        <v>5399</v>
      </c>
      <c r="G37" s="23">
        <v>193532554</v>
      </c>
    </row>
    <row r="38" spans="1:9">
      <c r="A38" s="67">
        <f t="shared" si="2"/>
        <v>35</v>
      </c>
      <c r="B38" s="15" t="s">
        <v>414</v>
      </c>
      <c r="C38" s="13">
        <v>46712</v>
      </c>
      <c r="D38" s="34">
        <f t="shared" si="0"/>
        <v>119817.74444444444</v>
      </c>
      <c r="E38" s="41">
        <f t="shared" si="1"/>
        <v>-59215653</v>
      </c>
      <c r="F38" s="37">
        <v>810</v>
      </c>
      <c r="G38" s="23">
        <v>97052373</v>
      </c>
    </row>
    <row r="39" spans="1:9">
      <c r="A39" s="67">
        <f t="shared" si="2"/>
        <v>36</v>
      </c>
      <c r="B39" s="15" t="s">
        <v>358</v>
      </c>
      <c r="C39" s="13">
        <v>169565</v>
      </c>
      <c r="D39" s="34">
        <f t="shared" si="0"/>
        <v>617159</v>
      </c>
      <c r="E39" s="41">
        <f t="shared" si="1"/>
        <v>-56844438</v>
      </c>
      <c r="F39" s="37">
        <v>127</v>
      </c>
      <c r="G39" s="23">
        <v>78379193</v>
      </c>
    </row>
    <row r="40" spans="1:9">
      <c r="A40" s="67">
        <f t="shared" si="2"/>
        <v>37</v>
      </c>
      <c r="B40" s="15" t="s">
        <v>418</v>
      </c>
      <c r="C40" s="13">
        <v>38191</v>
      </c>
      <c r="D40" s="34">
        <f t="shared" si="0"/>
        <v>157741</v>
      </c>
      <c r="E40" s="41">
        <f t="shared" si="1"/>
        <v>-22834050</v>
      </c>
      <c r="F40" s="37">
        <v>191</v>
      </c>
      <c r="G40" s="23">
        <v>30128531</v>
      </c>
    </row>
    <row r="41" spans="1:9">
      <c r="A41" s="67">
        <f t="shared" si="2"/>
        <v>38</v>
      </c>
      <c r="B41" s="15" t="s">
        <v>359</v>
      </c>
      <c r="C41" s="13">
        <v>163715</v>
      </c>
      <c r="D41" s="34">
        <f t="shared" si="0"/>
        <v>152255.75111324244</v>
      </c>
      <c r="E41" s="41">
        <f t="shared" si="1"/>
        <v>167270656.00000009</v>
      </c>
      <c r="F41" s="38">
        <v>14597</v>
      </c>
      <c r="G41" s="23">
        <v>2222477199</v>
      </c>
    </row>
    <row r="42" spans="1:9" ht="13.5" thickBot="1">
      <c r="A42" s="51" t="s">
        <v>346</v>
      </c>
      <c r="B42" s="52"/>
      <c r="C42" s="53"/>
      <c r="D42" s="17"/>
      <c r="E42" s="43">
        <f>SUM(E4:E41)</f>
        <v>-49841001993</v>
      </c>
      <c r="F42" s="10"/>
      <c r="G42" s="26"/>
    </row>
    <row r="43" spans="1:9">
      <c r="A43" s="27" t="s">
        <v>349</v>
      </c>
      <c r="B43" s="10"/>
      <c r="C43" s="11"/>
      <c r="D43" s="11"/>
      <c r="E43" s="12"/>
      <c r="F43" s="10"/>
      <c r="G43" s="26"/>
    </row>
    <row r="44" spans="1:9">
      <c r="A44" s="27" t="s">
        <v>252</v>
      </c>
      <c r="B44" s="10"/>
      <c r="C44" s="11"/>
      <c r="D44" s="11"/>
      <c r="E44" s="12"/>
      <c r="F44" s="10"/>
      <c r="G44" s="26"/>
    </row>
    <row r="45" spans="1:9" ht="13.5" thickBot="1">
      <c r="A45" s="28" t="s">
        <v>347</v>
      </c>
      <c r="B45" s="29"/>
      <c r="C45" s="30"/>
      <c r="D45" s="30"/>
      <c r="E45" s="31"/>
      <c r="F45" s="29"/>
      <c r="G45" s="32"/>
    </row>
    <row r="46" spans="1:9">
      <c r="I46" s="70">
        <f>140*100/220</f>
        <v>63.636363636363633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81"/>
  <sheetViews>
    <sheetView workbookViewId="0">
      <selection sqref="A1:XFD1048576"/>
    </sheetView>
  </sheetViews>
  <sheetFormatPr baseColWidth="10" defaultRowHeight="12.75"/>
  <cols>
    <col min="1" max="1" width="92.42578125" style="1" customWidth="1"/>
    <col min="2" max="2" width="11.42578125" style="2"/>
    <col min="3" max="16384" width="11.42578125" style="1"/>
  </cols>
  <sheetData>
    <row r="1" spans="1:2">
      <c r="A1" s="1" t="s">
        <v>461</v>
      </c>
    </row>
    <row r="2" spans="1:2">
      <c r="A2" s="1" t="s">
        <v>462</v>
      </c>
      <c r="B2" s="2">
        <v>938667</v>
      </c>
    </row>
    <row r="3" spans="1:2">
      <c r="A3" s="1" t="s">
        <v>463</v>
      </c>
      <c r="B3" s="2">
        <v>1251557</v>
      </c>
    </row>
    <row r="4" spans="1:2">
      <c r="A4" s="1" t="s">
        <v>464</v>
      </c>
      <c r="B4" s="2">
        <v>1153749</v>
      </c>
    </row>
    <row r="5" spans="1:2">
      <c r="A5" s="1" t="s">
        <v>465</v>
      </c>
      <c r="B5" s="2">
        <v>1730623</v>
      </c>
    </row>
    <row r="6" spans="1:2">
      <c r="A6" s="1" t="s">
        <v>466</v>
      </c>
      <c r="B6" s="2">
        <v>1153749</v>
      </c>
    </row>
    <row r="7" spans="1:2">
      <c r="A7" s="1" t="s">
        <v>467</v>
      </c>
      <c r="B7" s="2">
        <v>433533</v>
      </c>
    </row>
    <row r="8" spans="1:2">
      <c r="A8" s="1" t="s">
        <v>468</v>
      </c>
      <c r="B8" s="2">
        <v>216766</v>
      </c>
    </row>
    <row r="9" spans="1:2">
      <c r="A9" s="1" t="s">
        <v>469</v>
      </c>
      <c r="B9" s="2">
        <v>250887</v>
      </c>
    </row>
    <row r="10" spans="1:2">
      <c r="A10" s="1" t="s">
        <v>470</v>
      </c>
      <c r="B10" s="2">
        <v>14431</v>
      </c>
    </row>
    <row r="11" spans="1:2">
      <c r="A11" s="1" t="s">
        <v>471</v>
      </c>
      <c r="B11" s="2">
        <v>272394</v>
      </c>
    </row>
    <row r="12" spans="1:2">
      <c r="A12" s="1" t="s">
        <v>472</v>
      </c>
      <c r="B12" s="2">
        <v>19068</v>
      </c>
    </row>
    <row r="13" spans="1:2">
      <c r="A13" s="1" t="s">
        <v>473</v>
      </c>
      <c r="B13" s="2">
        <v>38135</v>
      </c>
    </row>
    <row r="14" spans="1:2">
      <c r="A14" s="1" t="s">
        <v>474</v>
      </c>
      <c r="B14" s="2">
        <v>38135</v>
      </c>
    </row>
    <row r="15" spans="1:2">
      <c r="A15" s="1" t="s">
        <v>475</v>
      </c>
      <c r="B15" s="2">
        <v>6356</v>
      </c>
    </row>
    <row r="16" spans="1:2">
      <c r="A16" s="1" t="s">
        <v>476</v>
      </c>
      <c r="B16" s="2">
        <v>34388</v>
      </c>
    </row>
    <row r="17" spans="1:2">
      <c r="A17" s="1" t="s">
        <v>477</v>
      </c>
      <c r="B17" s="2">
        <v>91150</v>
      </c>
    </row>
    <row r="18" spans="1:2">
      <c r="A18" s="1" t="s">
        <v>478</v>
      </c>
      <c r="B18" s="2">
        <v>182301</v>
      </c>
    </row>
    <row r="19" spans="1:2">
      <c r="A19" s="1" t="s">
        <v>479</v>
      </c>
      <c r="B19" s="2">
        <v>364602</v>
      </c>
    </row>
    <row r="20" spans="1:2">
      <c r="A20" s="1" t="s">
        <v>480</v>
      </c>
      <c r="B20" s="2">
        <v>30383</v>
      </c>
    </row>
    <row r="21" spans="1:2">
      <c r="A21" s="1" t="s">
        <v>481</v>
      </c>
      <c r="B21" s="2">
        <v>60767</v>
      </c>
    </row>
    <row r="22" spans="1:2">
      <c r="A22" s="1" t="s">
        <v>482</v>
      </c>
      <c r="B22" s="2">
        <v>121534</v>
      </c>
    </row>
    <row r="23" spans="1:2">
      <c r="A23" s="1" t="s">
        <v>483</v>
      </c>
      <c r="B23" s="2">
        <v>30383</v>
      </c>
    </row>
    <row r="24" spans="1:2">
      <c r="A24" s="1" t="s">
        <v>484</v>
      </c>
      <c r="B24" s="2">
        <v>60767</v>
      </c>
    </row>
    <row r="25" spans="1:2">
      <c r="A25" s="1" t="s">
        <v>485</v>
      </c>
      <c r="B25" s="2">
        <v>121534</v>
      </c>
    </row>
    <row r="26" spans="1:2">
      <c r="A26" s="1" t="s">
        <v>486</v>
      </c>
      <c r="B26" s="2">
        <v>243068</v>
      </c>
    </row>
    <row r="27" spans="1:2">
      <c r="A27" s="1" t="s">
        <v>487</v>
      </c>
      <c r="B27" s="2">
        <v>486136</v>
      </c>
    </row>
    <row r="28" spans="1:2">
      <c r="A28" s="1" t="s">
        <v>488</v>
      </c>
      <c r="B28" s="2">
        <v>60767</v>
      </c>
    </row>
    <row r="29" spans="1:2">
      <c r="A29" s="1" t="s">
        <v>489</v>
      </c>
      <c r="B29" s="2">
        <v>121534</v>
      </c>
    </row>
    <row r="30" spans="1:2">
      <c r="A30" s="1" t="s">
        <v>490</v>
      </c>
      <c r="B30" s="2">
        <v>243068</v>
      </c>
    </row>
    <row r="31" spans="1:2">
      <c r="A31" s="1" t="s">
        <v>491</v>
      </c>
      <c r="B31" s="2">
        <v>408170</v>
      </c>
    </row>
    <row r="32" spans="1:2">
      <c r="A32" s="1" t="s">
        <v>492</v>
      </c>
      <c r="B32" s="2">
        <v>4545168</v>
      </c>
    </row>
    <row r="33" spans="1:2">
      <c r="A33" s="1" t="s">
        <v>493</v>
      </c>
      <c r="B33" s="2">
        <v>13635505</v>
      </c>
    </row>
    <row r="34" spans="1:2">
      <c r="A34" s="1" t="s">
        <v>494</v>
      </c>
      <c r="B34" s="2">
        <v>22725842</v>
      </c>
    </row>
    <row r="35" spans="1:2">
      <c r="A35" s="1" t="s">
        <v>495</v>
      </c>
      <c r="B35" s="2">
        <v>45451685</v>
      </c>
    </row>
    <row r="36" spans="1:2">
      <c r="A36" s="1" t="s">
        <v>496</v>
      </c>
      <c r="B36" s="2">
        <v>6883976</v>
      </c>
    </row>
    <row r="37" spans="1:2">
      <c r="A37" s="1" t="s">
        <v>497</v>
      </c>
      <c r="B37" s="2">
        <v>13767951</v>
      </c>
    </row>
    <row r="38" spans="1:2">
      <c r="A38" s="1" t="s">
        <v>498</v>
      </c>
      <c r="B38" s="2">
        <v>20651927</v>
      </c>
    </row>
    <row r="39" spans="1:2">
      <c r="A39" s="1" t="s">
        <v>499</v>
      </c>
      <c r="B39" s="2">
        <v>68839756</v>
      </c>
    </row>
    <row r="40" spans="1:2">
      <c r="A40" s="1" t="s">
        <v>500</v>
      </c>
      <c r="B40" s="2">
        <v>1003704</v>
      </c>
    </row>
    <row r="41" spans="1:2">
      <c r="A41" s="1" t="s">
        <v>501</v>
      </c>
      <c r="B41" s="2">
        <v>678259</v>
      </c>
    </row>
    <row r="42" spans="1:2">
      <c r="A42" s="1" t="s">
        <v>502</v>
      </c>
      <c r="B42" s="2">
        <v>603687</v>
      </c>
    </row>
    <row r="43" spans="1:2">
      <c r="A43" s="1" t="s">
        <v>503</v>
      </c>
      <c r="B43" s="2">
        <v>1888094</v>
      </c>
    </row>
    <row r="44" spans="1:2">
      <c r="A44" s="1" t="s">
        <v>504</v>
      </c>
      <c r="B44" s="2">
        <v>1364112</v>
      </c>
    </row>
    <row r="45" spans="1:2">
      <c r="A45" s="1" t="s">
        <v>505</v>
      </c>
      <c r="B45" s="2">
        <v>1292485</v>
      </c>
    </row>
    <row r="46" spans="1:2">
      <c r="A46" s="1" t="s">
        <v>506</v>
      </c>
      <c r="B46" s="2">
        <v>3877456</v>
      </c>
    </row>
    <row r="47" spans="1:2">
      <c r="A47" s="1" t="s">
        <v>507</v>
      </c>
      <c r="B47" s="2">
        <v>782581</v>
      </c>
    </row>
    <row r="48" spans="1:2">
      <c r="A48" s="1" t="s">
        <v>508</v>
      </c>
      <c r="B48" s="2">
        <v>3130325</v>
      </c>
    </row>
    <row r="49" spans="1:2">
      <c r="A49" s="1" t="s">
        <v>509</v>
      </c>
      <c r="B49" s="2">
        <v>31403</v>
      </c>
    </row>
    <row r="50" spans="1:2">
      <c r="A50" s="1" t="s">
        <v>510</v>
      </c>
      <c r="B50" s="2">
        <v>15702</v>
      </c>
    </row>
    <row r="51" spans="1:2">
      <c r="A51" s="1" t="s">
        <v>511</v>
      </c>
      <c r="B51" s="2">
        <v>31403</v>
      </c>
    </row>
    <row r="52" spans="1:2">
      <c r="A52" s="1" t="s">
        <v>512</v>
      </c>
      <c r="B52" s="2">
        <v>62807</v>
      </c>
    </row>
    <row r="53" spans="1:2">
      <c r="A53" s="1" t="s">
        <v>513</v>
      </c>
      <c r="B53" s="2">
        <v>1841032</v>
      </c>
    </row>
    <row r="54" spans="1:2">
      <c r="A54" s="1" t="s">
        <v>514</v>
      </c>
      <c r="B54" s="2">
        <v>1227355</v>
      </c>
    </row>
    <row r="55" spans="1:2">
      <c r="A55" s="1" t="s">
        <v>515</v>
      </c>
      <c r="B55" s="2">
        <v>2454710</v>
      </c>
    </row>
    <row r="56" spans="1:2">
      <c r="A56" s="1" t="s">
        <v>516</v>
      </c>
      <c r="B56" s="2">
        <v>2236516</v>
      </c>
    </row>
    <row r="57" spans="1:2">
      <c r="A57" s="1" t="s">
        <v>517</v>
      </c>
      <c r="B57" s="2">
        <v>414170</v>
      </c>
    </row>
    <row r="58" spans="1:2">
      <c r="A58" s="1" t="s">
        <v>518</v>
      </c>
      <c r="B58" s="2">
        <v>39064</v>
      </c>
    </row>
    <row r="59" spans="1:2">
      <c r="A59" s="1" t="s">
        <v>519</v>
      </c>
      <c r="B59" s="2">
        <v>39064</v>
      </c>
    </row>
    <row r="60" spans="1:2">
      <c r="A60" s="1" t="s">
        <v>520</v>
      </c>
      <c r="B60" s="2">
        <v>39064</v>
      </c>
    </row>
    <row r="61" spans="1:2">
      <c r="A61" s="1" t="s">
        <v>521</v>
      </c>
      <c r="B61" s="2">
        <v>561206</v>
      </c>
    </row>
    <row r="62" spans="1:2">
      <c r="A62" s="1" t="s">
        <v>522</v>
      </c>
      <c r="B62" s="2">
        <v>196795</v>
      </c>
    </row>
    <row r="63" spans="1:2">
      <c r="A63" s="1" t="s">
        <v>523</v>
      </c>
      <c r="B63" s="2">
        <v>2361541</v>
      </c>
    </row>
    <row r="64" spans="1:2">
      <c r="A64" s="1" t="s">
        <v>524</v>
      </c>
      <c r="B64" s="2">
        <v>4836802</v>
      </c>
    </row>
    <row r="65" spans="1:2">
      <c r="A65" s="1" t="s">
        <v>525</v>
      </c>
      <c r="B65" s="2">
        <v>3163</v>
      </c>
    </row>
    <row r="66" spans="1:2">
      <c r="A66" s="1" t="s">
        <v>526</v>
      </c>
      <c r="B66" s="2">
        <v>31631</v>
      </c>
    </row>
    <row r="67" spans="1:2">
      <c r="A67" s="1" t="s">
        <v>527</v>
      </c>
      <c r="B67" s="2">
        <v>353469</v>
      </c>
    </row>
    <row r="68" spans="1:2">
      <c r="A68" s="1" t="s">
        <v>528</v>
      </c>
      <c r="B68" s="2">
        <v>530203</v>
      </c>
    </row>
    <row r="69" spans="1:2">
      <c r="A69" s="1" t="s">
        <v>529</v>
      </c>
      <c r="B69" s="2">
        <v>589114</v>
      </c>
    </row>
    <row r="70" spans="1:2">
      <c r="A70" s="1" t="s">
        <v>530</v>
      </c>
      <c r="B70" s="2">
        <v>176734</v>
      </c>
    </row>
    <row r="71" spans="1:2">
      <c r="A71" s="1" t="s">
        <v>531</v>
      </c>
      <c r="B71" s="2">
        <v>530203</v>
      </c>
    </row>
    <row r="72" spans="1:2">
      <c r="A72" s="1" t="s">
        <v>532</v>
      </c>
      <c r="B72" s="2">
        <v>117823</v>
      </c>
    </row>
    <row r="73" spans="1:2">
      <c r="A73" s="1" t="s">
        <v>533</v>
      </c>
      <c r="B73" s="2">
        <v>294557</v>
      </c>
    </row>
    <row r="74" spans="1:2">
      <c r="A74" s="1" t="s">
        <v>534</v>
      </c>
      <c r="B74" s="2">
        <v>1052510</v>
      </c>
    </row>
    <row r="75" spans="1:2">
      <c r="A75" s="1" t="s">
        <v>535</v>
      </c>
      <c r="B75" s="2">
        <v>19281</v>
      </c>
    </row>
    <row r="76" spans="1:2">
      <c r="A76" s="1" t="s">
        <v>536</v>
      </c>
      <c r="B76" s="2">
        <v>19281</v>
      </c>
    </row>
    <row r="77" spans="1:2">
      <c r="A77" s="1" t="s">
        <v>537</v>
      </c>
      <c r="B77" s="2">
        <v>19281</v>
      </c>
    </row>
    <row r="78" spans="1:2">
      <c r="A78" s="1" t="s">
        <v>538</v>
      </c>
      <c r="B78" s="2">
        <v>165935</v>
      </c>
    </row>
    <row r="79" spans="1:2">
      <c r="A79" s="1" t="s">
        <v>539</v>
      </c>
      <c r="B79" s="2">
        <v>33187</v>
      </c>
    </row>
    <row r="80" spans="1:2">
      <c r="A80" s="1" t="s">
        <v>540</v>
      </c>
      <c r="B80" s="2">
        <v>44132</v>
      </c>
    </row>
    <row r="81" spans="1:2">
      <c r="A81" s="1" t="s">
        <v>541</v>
      </c>
      <c r="B81" s="2">
        <v>35306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1"/>
  <sheetViews>
    <sheetView workbookViewId="0">
      <selection activeCell="E9" sqref="E9:F9"/>
    </sheetView>
  </sheetViews>
  <sheetFormatPr baseColWidth="10" defaultRowHeight="12.75"/>
  <cols>
    <col min="1" max="1" width="3.42578125" style="1" customWidth="1"/>
    <col min="2" max="2" width="92.42578125" style="1" customWidth="1"/>
    <col min="3" max="3" width="11.42578125" style="2"/>
    <col min="4" max="4" width="11.42578125" style="77"/>
    <col min="5" max="5" width="11.42578125" style="1"/>
    <col min="6" max="6" width="12.28515625" style="1" customWidth="1"/>
    <col min="7" max="7" width="9.28515625" style="1" customWidth="1"/>
    <col min="8" max="16384" width="11.42578125" style="1"/>
  </cols>
  <sheetData>
    <row r="1" spans="1:8">
      <c r="A1" s="1" t="s">
        <v>222</v>
      </c>
      <c r="B1" s="1" t="s">
        <v>461</v>
      </c>
      <c r="C1" s="3" t="s">
        <v>542</v>
      </c>
      <c r="D1" s="76" t="s">
        <v>543</v>
      </c>
      <c r="E1" s="3" t="s">
        <v>223</v>
      </c>
      <c r="F1" s="5" t="s">
        <v>224</v>
      </c>
      <c r="G1" s="6" t="s">
        <v>225</v>
      </c>
      <c r="H1" s="9" t="s">
        <v>226</v>
      </c>
    </row>
    <row r="2" spans="1:8" ht="13.5">
      <c r="A2" s="1">
        <v>1</v>
      </c>
      <c r="B2" s="1" t="s">
        <v>499</v>
      </c>
      <c r="C2" s="2">
        <v>68839756</v>
      </c>
      <c r="D2" s="75">
        <v>86391089.700000003</v>
      </c>
      <c r="E2" s="2">
        <v>0</v>
      </c>
      <c r="F2" s="4">
        <f>(C2-E2)*G2</f>
        <v>0</v>
      </c>
      <c r="G2" s="1">
        <v>0</v>
      </c>
      <c r="H2" s="2">
        <v>0</v>
      </c>
    </row>
    <row r="3" spans="1:8" ht="13.5">
      <c r="A3" s="1">
        <f t="shared" ref="A3:A34" si="0">A2+1</f>
        <v>2</v>
      </c>
      <c r="B3" s="1" t="s">
        <v>495</v>
      </c>
      <c r="C3" s="2">
        <v>45451685</v>
      </c>
      <c r="D3" s="75">
        <v>52759769.950000003</v>
      </c>
      <c r="E3" s="2">
        <v>0</v>
      </c>
      <c r="F3" s="4">
        <f t="shared" ref="F3:F31" si="1">(C3-E3)*G3</f>
        <v>0</v>
      </c>
      <c r="G3" s="1">
        <v>0</v>
      </c>
      <c r="H3" s="1">
        <v>0</v>
      </c>
    </row>
    <row r="4" spans="1:8" ht="13.5">
      <c r="A4" s="1">
        <f t="shared" si="0"/>
        <v>3</v>
      </c>
      <c r="B4" s="1" t="s">
        <v>494</v>
      </c>
      <c r="C4" s="2">
        <v>22725842</v>
      </c>
      <c r="D4" s="75">
        <v>26379884.969999999</v>
      </c>
      <c r="E4" s="2">
        <v>0</v>
      </c>
      <c r="F4" s="4">
        <f t="shared" si="1"/>
        <v>0</v>
      </c>
      <c r="G4" s="1">
        <v>0</v>
      </c>
      <c r="H4" s="1">
        <v>0</v>
      </c>
    </row>
    <row r="5" spans="1:8" ht="13.5">
      <c r="A5" s="1">
        <f t="shared" si="0"/>
        <v>4</v>
      </c>
      <c r="B5" s="1" t="s">
        <v>498</v>
      </c>
      <c r="C5" s="2">
        <v>20651927</v>
      </c>
      <c r="D5" s="75">
        <v>25917327.390000001</v>
      </c>
      <c r="E5" s="2">
        <v>0</v>
      </c>
      <c r="F5" s="4">
        <f t="shared" si="1"/>
        <v>0</v>
      </c>
      <c r="G5" s="1">
        <v>0</v>
      </c>
      <c r="H5" s="1">
        <v>0</v>
      </c>
    </row>
    <row r="6" spans="1:8" ht="13.5">
      <c r="A6" s="1">
        <f t="shared" si="0"/>
        <v>5</v>
      </c>
      <c r="B6" s="1" t="s">
        <v>497</v>
      </c>
      <c r="C6" s="2">
        <v>13767951</v>
      </c>
      <c r="D6" s="75">
        <v>17278217.969999999</v>
      </c>
      <c r="E6" s="2">
        <v>0</v>
      </c>
      <c r="F6" s="4">
        <f t="shared" si="1"/>
        <v>0</v>
      </c>
      <c r="G6" s="1">
        <v>0</v>
      </c>
      <c r="H6" s="1">
        <v>0</v>
      </c>
    </row>
    <row r="7" spans="1:8" ht="13.5">
      <c r="A7" s="1">
        <f t="shared" si="0"/>
        <v>6</v>
      </c>
      <c r="B7" s="1" t="s">
        <v>493</v>
      </c>
      <c r="C7" s="2">
        <v>13635505</v>
      </c>
      <c r="D7" s="75">
        <v>15827930.98</v>
      </c>
      <c r="E7" s="2">
        <v>0</v>
      </c>
      <c r="F7" s="4">
        <f t="shared" si="1"/>
        <v>0</v>
      </c>
      <c r="G7" s="1">
        <v>0</v>
      </c>
      <c r="H7" s="1">
        <v>0</v>
      </c>
    </row>
    <row r="8" spans="1:8" ht="13.5">
      <c r="A8" s="1">
        <f t="shared" si="0"/>
        <v>7</v>
      </c>
      <c r="B8" s="1" t="s">
        <v>496</v>
      </c>
      <c r="C8" s="2">
        <v>6883976</v>
      </c>
      <c r="D8" s="75">
        <v>8639108.9900000002</v>
      </c>
      <c r="E8" s="2">
        <v>0</v>
      </c>
      <c r="F8" s="4">
        <f t="shared" si="1"/>
        <v>0</v>
      </c>
      <c r="G8" s="1">
        <v>0</v>
      </c>
      <c r="H8" s="1">
        <v>0</v>
      </c>
    </row>
    <row r="9" spans="1:8" ht="13.5">
      <c r="A9" s="1">
        <f t="shared" si="0"/>
        <v>8</v>
      </c>
      <c r="B9" s="1" t="s">
        <v>524</v>
      </c>
      <c r="C9" s="2">
        <v>4836802</v>
      </c>
      <c r="D9" s="75">
        <v>6916268.7800000003</v>
      </c>
      <c r="E9" s="2">
        <f t="shared" ref="E9:E30" si="2">H9/G9</f>
        <v>5571136.4860068262</v>
      </c>
      <c r="F9" s="4">
        <f t="shared" si="1"/>
        <v>-1075800022.0000002</v>
      </c>
      <c r="G9" s="2">
        <v>1465</v>
      </c>
      <c r="H9" s="2">
        <v>8161714952</v>
      </c>
    </row>
    <row r="10" spans="1:8" ht="13.5">
      <c r="A10" s="1">
        <f t="shared" si="0"/>
        <v>9</v>
      </c>
      <c r="B10" s="1" t="s">
        <v>492</v>
      </c>
      <c r="C10" s="2">
        <v>4545168</v>
      </c>
      <c r="D10" s="75">
        <v>5275977</v>
      </c>
      <c r="E10" s="2">
        <f t="shared" si="2"/>
        <v>4474396</v>
      </c>
      <c r="F10" s="4">
        <f t="shared" si="1"/>
        <v>47204924</v>
      </c>
      <c r="G10" s="1">
        <v>667</v>
      </c>
      <c r="H10" s="2">
        <v>2984422132</v>
      </c>
    </row>
    <row r="11" spans="1:8" ht="13.5">
      <c r="A11" s="1">
        <f t="shared" si="0"/>
        <v>10</v>
      </c>
      <c r="B11" s="1" t="s">
        <v>506</v>
      </c>
      <c r="C11" s="2">
        <v>3877456</v>
      </c>
      <c r="D11" s="75">
        <v>7423982.5300000003</v>
      </c>
      <c r="E11" s="2">
        <v>0</v>
      </c>
      <c r="F11" s="4">
        <f t="shared" si="1"/>
        <v>0</v>
      </c>
      <c r="G11" s="1">
        <v>0</v>
      </c>
      <c r="H11" s="1">
        <v>0</v>
      </c>
    </row>
    <row r="12" spans="1:8" ht="13.5">
      <c r="A12" s="1">
        <f t="shared" si="0"/>
        <v>11</v>
      </c>
      <c r="B12" s="1" t="s">
        <v>508</v>
      </c>
      <c r="C12" s="2">
        <v>3130325</v>
      </c>
      <c r="D12" s="75">
        <v>3799949.88</v>
      </c>
      <c r="E12" s="2">
        <v>0</v>
      </c>
      <c r="F12" s="4">
        <f t="shared" si="1"/>
        <v>0</v>
      </c>
      <c r="G12" s="1">
        <v>0</v>
      </c>
      <c r="H12" s="1">
        <v>0</v>
      </c>
    </row>
    <row r="13" spans="1:8" ht="13.5">
      <c r="A13" s="1">
        <f t="shared" si="0"/>
        <v>12</v>
      </c>
      <c r="B13" s="1" t="s">
        <v>515</v>
      </c>
      <c r="C13" s="2">
        <v>2454710</v>
      </c>
      <c r="D13" s="75">
        <v>3446727.86</v>
      </c>
      <c r="E13" s="2">
        <f t="shared" si="2"/>
        <v>2840496</v>
      </c>
      <c r="F13" s="4">
        <f t="shared" si="1"/>
        <v>-1389986958</v>
      </c>
      <c r="G13" s="2">
        <v>3603</v>
      </c>
      <c r="H13" s="2">
        <v>10234307088</v>
      </c>
    </row>
    <row r="14" spans="1:8" ht="13.5">
      <c r="A14" s="1">
        <f t="shared" si="0"/>
        <v>13</v>
      </c>
      <c r="B14" s="1" t="s">
        <v>523</v>
      </c>
      <c r="C14" s="2">
        <v>2361541</v>
      </c>
      <c r="D14" s="75">
        <v>3306802.03</v>
      </c>
      <c r="E14" s="2">
        <f t="shared" si="2"/>
        <v>3038293</v>
      </c>
      <c r="F14" s="4">
        <f t="shared" si="1"/>
        <v>-2563536576</v>
      </c>
      <c r="G14" s="2">
        <v>3788</v>
      </c>
      <c r="H14" s="2">
        <v>11509053884</v>
      </c>
    </row>
    <row r="15" spans="1:8" ht="13.5">
      <c r="A15" s="1">
        <f t="shared" si="0"/>
        <v>14</v>
      </c>
      <c r="B15" s="1" t="s">
        <v>516</v>
      </c>
      <c r="C15" s="2">
        <v>2236516</v>
      </c>
      <c r="D15" s="75">
        <v>3577590.37</v>
      </c>
      <c r="E15" s="2">
        <f t="shared" si="2"/>
        <v>2997379.1865575183</v>
      </c>
      <c r="F15" s="4">
        <f t="shared" si="1"/>
        <v>-3531926912</v>
      </c>
      <c r="G15" s="2">
        <v>4642</v>
      </c>
      <c r="H15" s="2">
        <v>13913834184</v>
      </c>
    </row>
    <row r="16" spans="1:8" ht="13.5">
      <c r="A16" s="1">
        <f t="shared" si="0"/>
        <v>15</v>
      </c>
      <c r="B16" s="1" t="s">
        <v>503</v>
      </c>
      <c r="C16" s="2">
        <v>1888094</v>
      </c>
      <c r="D16" s="75">
        <v>2814459.8</v>
      </c>
      <c r="E16" s="2">
        <f t="shared" si="2"/>
        <v>2200772</v>
      </c>
      <c r="F16" s="4">
        <f t="shared" si="1"/>
        <v>-3245284962</v>
      </c>
      <c r="G16" s="2">
        <v>10379</v>
      </c>
      <c r="H16" s="2">
        <v>22841812588</v>
      </c>
    </row>
    <row r="17" spans="1:8" ht="13.5">
      <c r="A17" s="1">
        <f t="shared" si="0"/>
        <v>16</v>
      </c>
      <c r="B17" s="1" t="s">
        <v>513</v>
      </c>
      <c r="C17" s="2">
        <v>1841032</v>
      </c>
      <c r="D17" s="75">
        <v>2585045.9</v>
      </c>
      <c r="E17" s="2">
        <f t="shared" si="2"/>
        <v>2114441</v>
      </c>
      <c r="F17" s="4">
        <f t="shared" si="1"/>
        <v>-342581477</v>
      </c>
      <c r="G17" s="2">
        <v>1253</v>
      </c>
      <c r="H17" s="2">
        <v>2649394573</v>
      </c>
    </row>
    <row r="18" spans="1:8" ht="13.5">
      <c r="A18" s="1">
        <f t="shared" si="0"/>
        <v>17</v>
      </c>
      <c r="B18" s="1" t="s">
        <v>465</v>
      </c>
      <c r="C18" s="2">
        <v>1730623</v>
      </c>
      <c r="D18" s="75">
        <v>4507545.42</v>
      </c>
      <c r="E18" s="2">
        <f t="shared" si="2"/>
        <v>125844</v>
      </c>
      <c r="F18" s="4">
        <f t="shared" si="1"/>
        <v>112334530</v>
      </c>
      <c r="G18" s="1">
        <v>70</v>
      </c>
      <c r="H18" s="2">
        <v>8809080</v>
      </c>
    </row>
    <row r="19" spans="1:8" ht="13.5">
      <c r="A19" s="1">
        <f t="shared" si="0"/>
        <v>18</v>
      </c>
      <c r="B19" s="1" t="s">
        <v>504</v>
      </c>
      <c r="C19" s="2">
        <v>1364112</v>
      </c>
      <c r="D19" s="75">
        <v>1270034.6200000001</v>
      </c>
      <c r="E19" s="2">
        <v>0</v>
      </c>
      <c r="F19" s="4">
        <f t="shared" si="1"/>
        <v>0</v>
      </c>
      <c r="G19" s="1">
        <v>0</v>
      </c>
      <c r="H19" s="1">
        <v>0</v>
      </c>
    </row>
    <row r="20" spans="1:8" ht="13.5">
      <c r="A20" s="1">
        <f t="shared" si="0"/>
        <v>19</v>
      </c>
      <c r="B20" s="1" t="s">
        <v>505</v>
      </c>
      <c r="C20" s="2">
        <v>1292485</v>
      </c>
      <c r="D20" s="75">
        <v>2474660.84</v>
      </c>
      <c r="E20" s="2">
        <f t="shared" si="2"/>
        <v>2220555</v>
      </c>
      <c r="F20" s="4">
        <f t="shared" si="1"/>
        <v>-8059359880</v>
      </c>
      <c r="G20" s="2">
        <v>8684</v>
      </c>
      <c r="H20" s="2">
        <v>19283299620</v>
      </c>
    </row>
    <row r="21" spans="1:8" ht="13.5">
      <c r="A21" s="1">
        <f t="shared" si="0"/>
        <v>20</v>
      </c>
      <c r="B21" s="1" t="s">
        <v>463</v>
      </c>
      <c r="C21" s="2">
        <v>1251557</v>
      </c>
      <c r="D21" s="75">
        <v>1457896.23</v>
      </c>
      <c r="E21" s="2">
        <v>0</v>
      </c>
      <c r="F21" s="4">
        <f t="shared" si="1"/>
        <v>0</v>
      </c>
      <c r="G21" s="1">
        <v>0</v>
      </c>
      <c r="H21" s="1">
        <v>0</v>
      </c>
    </row>
    <row r="22" spans="1:8" ht="13.5">
      <c r="A22" s="1">
        <f t="shared" si="0"/>
        <v>21</v>
      </c>
      <c r="B22" s="1" t="s">
        <v>514</v>
      </c>
      <c r="C22" s="2">
        <v>1227355</v>
      </c>
      <c r="D22" s="75">
        <v>1723363.93</v>
      </c>
      <c r="E22" s="2">
        <f t="shared" si="2"/>
        <v>1411777</v>
      </c>
      <c r="F22" s="4">
        <f t="shared" si="1"/>
        <v>-144402426</v>
      </c>
      <c r="G22" s="1">
        <v>783</v>
      </c>
      <c r="H22" s="2">
        <v>1105421391</v>
      </c>
    </row>
    <row r="23" spans="1:8" ht="13.5">
      <c r="A23" s="1">
        <f t="shared" si="0"/>
        <v>22</v>
      </c>
      <c r="B23" s="1" t="s">
        <v>464</v>
      </c>
      <c r="C23" s="2">
        <v>1153749</v>
      </c>
      <c r="D23" s="75">
        <v>3005030.28</v>
      </c>
      <c r="E23" s="2">
        <v>0</v>
      </c>
      <c r="F23" s="4">
        <f t="shared" si="1"/>
        <v>0</v>
      </c>
      <c r="G23" s="1">
        <v>0</v>
      </c>
      <c r="H23" s="1">
        <v>0</v>
      </c>
    </row>
    <row r="24" spans="1:8" ht="13.5">
      <c r="A24" s="1">
        <f t="shared" si="0"/>
        <v>23</v>
      </c>
      <c r="B24" s="1" t="s">
        <v>466</v>
      </c>
      <c r="C24" s="2">
        <v>1153749</v>
      </c>
      <c r="D24" s="75">
        <v>3005030.28</v>
      </c>
      <c r="E24" s="2">
        <v>0</v>
      </c>
      <c r="F24" s="4">
        <f t="shared" si="1"/>
        <v>0</v>
      </c>
      <c r="G24" s="1">
        <v>0</v>
      </c>
      <c r="H24" s="1">
        <v>0</v>
      </c>
    </row>
    <row r="25" spans="1:8" ht="13.5">
      <c r="A25" s="1">
        <f t="shared" si="0"/>
        <v>24</v>
      </c>
      <c r="B25" s="1" t="s">
        <v>534</v>
      </c>
      <c r="C25" s="2">
        <v>1052510</v>
      </c>
      <c r="D25" s="86">
        <v>975088.29</v>
      </c>
      <c r="E25" s="2">
        <v>0</v>
      </c>
      <c r="F25" s="4">
        <f t="shared" si="1"/>
        <v>0</v>
      </c>
      <c r="G25" s="1">
        <v>0</v>
      </c>
      <c r="H25" s="1">
        <v>0</v>
      </c>
    </row>
    <row r="26" spans="1:8" ht="13.5">
      <c r="A26" s="1">
        <f t="shared" si="0"/>
        <v>25</v>
      </c>
      <c r="B26" s="1" t="s">
        <v>500</v>
      </c>
      <c r="C26" s="2">
        <v>1003704</v>
      </c>
      <c r="D26" s="75">
        <v>1531730.53</v>
      </c>
      <c r="E26" s="2">
        <v>0</v>
      </c>
      <c r="F26" s="4">
        <f t="shared" si="1"/>
        <v>0</v>
      </c>
      <c r="G26" s="1">
        <v>0</v>
      </c>
      <c r="H26" s="1">
        <v>0</v>
      </c>
    </row>
    <row r="27" spans="1:8" ht="13.5">
      <c r="A27" s="1">
        <f t="shared" si="0"/>
        <v>26</v>
      </c>
      <c r="B27" s="1" t="s">
        <v>462</v>
      </c>
      <c r="C27" s="2">
        <v>938667</v>
      </c>
      <c r="D27" s="75">
        <v>1093422.17</v>
      </c>
      <c r="E27" s="2">
        <f t="shared" si="2"/>
        <v>930956</v>
      </c>
      <c r="F27" s="4">
        <f t="shared" si="1"/>
        <v>51578879</v>
      </c>
      <c r="G27" s="2">
        <v>6689</v>
      </c>
      <c r="H27" s="2">
        <v>6227164684</v>
      </c>
    </row>
    <row r="28" spans="1:8" ht="13.5">
      <c r="A28" s="1">
        <f t="shared" si="0"/>
        <v>27</v>
      </c>
      <c r="B28" s="1" t="s">
        <v>507</v>
      </c>
      <c r="C28" s="2">
        <v>782581</v>
      </c>
      <c r="D28" s="75">
        <v>949987.47</v>
      </c>
      <c r="E28" s="2">
        <f t="shared" si="2"/>
        <v>798388.85020476265</v>
      </c>
      <c r="F28" s="4">
        <f t="shared" si="1"/>
        <v>-521105782.00000089</v>
      </c>
      <c r="G28" s="2">
        <v>32965</v>
      </c>
      <c r="H28" s="2">
        <v>26318888447</v>
      </c>
    </row>
    <row r="29" spans="1:8" ht="13.5">
      <c r="A29" s="1">
        <f t="shared" si="0"/>
        <v>28</v>
      </c>
      <c r="B29" s="1" t="s">
        <v>501</v>
      </c>
      <c r="C29" s="2">
        <v>678259</v>
      </c>
      <c r="D29" s="75">
        <v>967848.34</v>
      </c>
      <c r="E29" s="2">
        <f t="shared" si="2"/>
        <v>797726.24561403506</v>
      </c>
      <c r="F29" s="4">
        <f t="shared" si="1"/>
        <v>-1321068801.9999995</v>
      </c>
      <c r="G29" s="2">
        <v>11058</v>
      </c>
      <c r="H29" s="2">
        <v>8821256824</v>
      </c>
    </row>
    <row r="30" spans="1:8" ht="13.5">
      <c r="A30" s="1">
        <f t="shared" si="0"/>
        <v>29</v>
      </c>
      <c r="B30" s="1" t="s">
        <v>502</v>
      </c>
      <c r="C30" s="2">
        <v>603687</v>
      </c>
      <c r="D30" s="75">
        <v>677073.12</v>
      </c>
      <c r="E30" s="2">
        <f t="shared" si="2"/>
        <v>624112.37789093994</v>
      </c>
      <c r="F30" s="4">
        <f t="shared" si="1"/>
        <v>-577588835.99999964</v>
      </c>
      <c r="G30" s="2">
        <v>28278</v>
      </c>
      <c r="H30" s="2">
        <v>17648649822</v>
      </c>
    </row>
    <row r="31" spans="1:8" ht="13.5">
      <c r="A31" s="1">
        <f t="shared" si="0"/>
        <v>30</v>
      </c>
      <c r="B31" s="1" t="s">
        <v>529</v>
      </c>
      <c r="C31" s="2">
        <v>589114</v>
      </c>
      <c r="D31" s="75">
        <v>967154.16</v>
      </c>
      <c r="E31" s="2">
        <v>0</v>
      </c>
      <c r="F31" s="4">
        <f t="shared" si="1"/>
        <v>0</v>
      </c>
      <c r="G31" s="1">
        <v>0</v>
      </c>
      <c r="H31" s="1">
        <v>0</v>
      </c>
    </row>
    <row r="32" spans="1:8" ht="13.5">
      <c r="A32" s="1">
        <f t="shared" si="0"/>
        <v>31</v>
      </c>
      <c r="B32" s="1" t="s">
        <v>521</v>
      </c>
      <c r="C32" s="2">
        <v>561206</v>
      </c>
      <c r="D32" s="75">
        <v>563529.18999999994</v>
      </c>
      <c r="E32" s="2">
        <v>0</v>
      </c>
      <c r="F32" s="4">
        <f t="shared" ref="F32:F81" si="3">(C32-E32)*G32</f>
        <v>0</v>
      </c>
      <c r="G32" s="1">
        <v>0</v>
      </c>
      <c r="H32" s="1">
        <v>0</v>
      </c>
    </row>
    <row r="33" spans="1:8" ht="13.5">
      <c r="A33" s="1">
        <f t="shared" si="0"/>
        <v>32</v>
      </c>
      <c r="B33" s="1" t="s">
        <v>528</v>
      </c>
      <c r="C33" s="2">
        <v>530203</v>
      </c>
      <c r="D33" s="75">
        <v>967154.16</v>
      </c>
      <c r="E33" s="2">
        <v>0</v>
      </c>
      <c r="F33" s="4">
        <f t="shared" si="3"/>
        <v>0</v>
      </c>
      <c r="G33" s="1">
        <v>0</v>
      </c>
      <c r="H33" s="1">
        <v>0</v>
      </c>
    </row>
    <row r="34" spans="1:8" ht="13.5">
      <c r="A34" s="1">
        <f t="shared" si="0"/>
        <v>33</v>
      </c>
      <c r="B34" s="1" t="s">
        <v>531</v>
      </c>
      <c r="C34" s="2">
        <v>530203</v>
      </c>
      <c r="D34" s="75">
        <v>870438.74</v>
      </c>
      <c r="E34" s="2">
        <v>0</v>
      </c>
      <c r="F34" s="4">
        <f t="shared" si="3"/>
        <v>0</v>
      </c>
      <c r="G34" s="1">
        <v>0</v>
      </c>
      <c r="H34" s="1">
        <v>0</v>
      </c>
    </row>
    <row r="35" spans="1:8" ht="13.5">
      <c r="A35" s="1">
        <f t="shared" ref="A35:A66" si="4">A34+1</f>
        <v>34</v>
      </c>
      <c r="B35" s="1" t="s">
        <v>487</v>
      </c>
      <c r="C35" s="2">
        <v>486136</v>
      </c>
      <c r="D35" s="75">
        <v>610699.09</v>
      </c>
      <c r="E35" s="2">
        <v>0</v>
      </c>
      <c r="F35" s="4">
        <f t="shared" si="3"/>
        <v>0</v>
      </c>
      <c r="G35" s="1">
        <v>0</v>
      </c>
      <c r="H35" s="1">
        <v>0</v>
      </c>
    </row>
    <row r="36" spans="1:8" ht="13.5">
      <c r="A36" s="1">
        <f t="shared" si="4"/>
        <v>35</v>
      </c>
      <c r="B36" s="1" t="s">
        <v>467</v>
      </c>
      <c r="C36" s="2">
        <v>433533</v>
      </c>
      <c r="D36" s="75">
        <v>505842.14</v>
      </c>
      <c r="E36" s="2">
        <f t="shared" ref="E36:E78" si="5">H36/G36</f>
        <v>433464.38037494151</v>
      </c>
      <c r="F36" s="4">
        <f t="shared" si="3"/>
        <v>1907008.0000005173</v>
      </c>
      <c r="G36" s="2">
        <v>27791</v>
      </c>
      <c r="H36" s="2">
        <v>12046408595</v>
      </c>
    </row>
    <row r="37" spans="1:8" ht="13.5">
      <c r="A37" s="1">
        <f t="shared" si="4"/>
        <v>36</v>
      </c>
      <c r="B37" s="1" t="s">
        <v>517</v>
      </c>
      <c r="C37" s="2">
        <v>414170</v>
      </c>
      <c r="D37" s="75">
        <v>734110.74</v>
      </c>
      <c r="E37" s="2">
        <f t="shared" si="5"/>
        <v>622494</v>
      </c>
      <c r="F37" s="4">
        <f t="shared" si="3"/>
        <v>-306861252</v>
      </c>
      <c r="G37" s="2">
        <v>1473</v>
      </c>
      <c r="H37" s="2">
        <v>916933662</v>
      </c>
    </row>
    <row r="38" spans="1:8" ht="13.5">
      <c r="A38" s="1">
        <f t="shared" si="4"/>
        <v>37</v>
      </c>
      <c r="B38" s="1" t="s">
        <v>491</v>
      </c>
      <c r="C38" s="2">
        <v>408170</v>
      </c>
      <c r="D38" s="75">
        <v>563847.30000000005</v>
      </c>
      <c r="E38" s="2">
        <f t="shared" si="5"/>
        <v>903243.15308929328</v>
      </c>
      <c r="F38" s="4">
        <f t="shared" si="3"/>
        <v>-4679431443</v>
      </c>
      <c r="G38" s="2">
        <v>9452</v>
      </c>
      <c r="H38" s="2">
        <v>8537454283</v>
      </c>
    </row>
    <row r="39" spans="1:8" ht="13.5">
      <c r="A39" s="1">
        <f t="shared" si="4"/>
        <v>38</v>
      </c>
      <c r="B39" s="1" t="s">
        <v>479</v>
      </c>
      <c r="C39" s="2">
        <v>364602</v>
      </c>
      <c r="D39" s="75">
        <v>458024.32</v>
      </c>
      <c r="E39" s="2">
        <v>0</v>
      </c>
      <c r="F39" s="4">
        <f t="shared" si="3"/>
        <v>0</v>
      </c>
      <c r="G39" s="1">
        <v>0</v>
      </c>
      <c r="H39" s="1">
        <v>0</v>
      </c>
    </row>
    <row r="40" spans="1:8" ht="13.5">
      <c r="A40" s="1">
        <f t="shared" si="4"/>
        <v>39</v>
      </c>
      <c r="B40" s="1" t="s">
        <v>527</v>
      </c>
      <c r="C40" s="2">
        <v>353469</v>
      </c>
      <c r="D40" s="75">
        <v>580292.5</v>
      </c>
      <c r="E40" s="2">
        <v>0</v>
      </c>
      <c r="F40" s="4">
        <f t="shared" si="3"/>
        <v>0</v>
      </c>
      <c r="G40" s="1">
        <v>0</v>
      </c>
      <c r="H40" s="1">
        <v>0</v>
      </c>
    </row>
    <row r="41" spans="1:8" ht="13.5">
      <c r="A41" s="1">
        <f t="shared" si="4"/>
        <v>40</v>
      </c>
      <c r="B41" s="1" t="s">
        <v>533</v>
      </c>
      <c r="C41" s="2">
        <v>294557</v>
      </c>
      <c r="D41" s="75">
        <v>483577.08</v>
      </c>
      <c r="E41" s="2">
        <v>0</v>
      </c>
      <c r="F41" s="4">
        <f t="shared" si="3"/>
        <v>0</v>
      </c>
      <c r="G41" s="1">
        <v>0</v>
      </c>
      <c r="H41" s="1">
        <v>0</v>
      </c>
    </row>
    <row r="42" spans="1:8" ht="13.5">
      <c r="A42" s="1">
        <f t="shared" si="4"/>
        <v>41</v>
      </c>
      <c r="B42" s="1" t="s">
        <v>471</v>
      </c>
      <c r="C42" s="2">
        <v>272394</v>
      </c>
      <c r="D42" s="75">
        <v>338322.81</v>
      </c>
      <c r="E42" s="2">
        <v>0</v>
      </c>
      <c r="F42" s="4">
        <f t="shared" si="3"/>
        <v>0</v>
      </c>
      <c r="G42" s="1">
        <v>0</v>
      </c>
      <c r="H42" s="1">
        <v>0</v>
      </c>
    </row>
    <row r="43" spans="1:8" ht="13.5">
      <c r="A43" s="1">
        <f t="shared" si="4"/>
        <v>42</v>
      </c>
      <c r="B43" s="1" t="s">
        <v>469</v>
      </c>
      <c r="C43" s="2">
        <v>250887</v>
      </c>
      <c r="D43" s="75">
        <v>292732.71000000002</v>
      </c>
      <c r="E43" s="2">
        <f t="shared" si="5"/>
        <v>244188.68310885405</v>
      </c>
      <c r="F43" s="4">
        <f t="shared" si="3"/>
        <v>758416930.00000024</v>
      </c>
      <c r="G43" s="2">
        <v>113225</v>
      </c>
      <c r="H43" s="2">
        <v>27648263645</v>
      </c>
    </row>
    <row r="44" spans="1:8" ht="13.5">
      <c r="A44" s="1">
        <f t="shared" si="4"/>
        <v>43</v>
      </c>
      <c r="B44" s="1" t="s">
        <v>486</v>
      </c>
      <c r="C44" s="2">
        <v>243068</v>
      </c>
      <c r="D44" s="75">
        <v>305349.55</v>
      </c>
      <c r="E44" s="2">
        <v>0</v>
      </c>
      <c r="F44" s="4">
        <f t="shared" si="3"/>
        <v>0</v>
      </c>
      <c r="G44" s="1">
        <v>0</v>
      </c>
      <c r="H44" s="1">
        <v>0</v>
      </c>
    </row>
    <row r="45" spans="1:8" ht="13.5">
      <c r="A45" s="1">
        <f t="shared" si="4"/>
        <v>44</v>
      </c>
      <c r="B45" s="1" t="s">
        <v>490</v>
      </c>
      <c r="C45" s="2">
        <v>243068</v>
      </c>
      <c r="D45" s="75">
        <v>305349.55</v>
      </c>
      <c r="E45" s="2">
        <v>0</v>
      </c>
      <c r="F45" s="4">
        <f t="shared" si="3"/>
        <v>0</v>
      </c>
      <c r="G45" s="1">
        <v>0</v>
      </c>
      <c r="H45" s="1">
        <v>0</v>
      </c>
    </row>
    <row r="46" spans="1:8" ht="13.5">
      <c r="A46" s="1">
        <f t="shared" si="4"/>
        <v>45</v>
      </c>
      <c r="B46" s="1" t="s">
        <v>468</v>
      </c>
      <c r="C46" s="2">
        <v>216766</v>
      </c>
      <c r="D46" s="75">
        <v>252921.07</v>
      </c>
      <c r="E46" s="2">
        <f t="shared" si="5"/>
        <v>217803.8786407767</v>
      </c>
      <c r="F46" s="4">
        <f t="shared" si="3"/>
        <v>-2138030.0000000098</v>
      </c>
      <c r="G46" s="2">
        <v>2060</v>
      </c>
      <c r="H46" s="2">
        <v>448675990</v>
      </c>
    </row>
    <row r="47" spans="1:8" ht="13.5">
      <c r="A47" s="1">
        <f t="shared" si="4"/>
        <v>46</v>
      </c>
      <c r="B47" s="1" t="s">
        <v>522</v>
      </c>
      <c r="C47" s="2">
        <v>196795</v>
      </c>
      <c r="D47" s="75">
        <v>275566.83</v>
      </c>
      <c r="E47" s="2">
        <v>0</v>
      </c>
      <c r="F47" s="4">
        <f t="shared" si="3"/>
        <v>0</v>
      </c>
      <c r="G47" s="1">
        <v>0</v>
      </c>
      <c r="H47" s="1">
        <v>0</v>
      </c>
    </row>
    <row r="48" spans="1:8" ht="13.5">
      <c r="A48" s="1">
        <f t="shared" si="4"/>
        <v>47</v>
      </c>
      <c r="B48" s="1" t="s">
        <v>478</v>
      </c>
      <c r="C48" s="2">
        <v>182301</v>
      </c>
      <c r="D48" s="75">
        <v>229012.16</v>
      </c>
      <c r="E48" s="2">
        <v>0</v>
      </c>
      <c r="F48" s="4">
        <f t="shared" si="3"/>
        <v>0</v>
      </c>
      <c r="G48" s="1">
        <v>0</v>
      </c>
      <c r="H48" s="1">
        <v>0</v>
      </c>
    </row>
    <row r="49" spans="1:8" ht="13.5">
      <c r="A49" s="1">
        <f t="shared" si="4"/>
        <v>48</v>
      </c>
      <c r="B49" s="1" t="s">
        <v>530</v>
      </c>
      <c r="C49" s="2">
        <v>176734</v>
      </c>
      <c r="D49" s="75">
        <v>290146.25</v>
      </c>
      <c r="E49" s="2">
        <f t="shared" si="5"/>
        <v>221950.92930487273</v>
      </c>
      <c r="F49" s="4">
        <f t="shared" si="3"/>
        <v>-726590836.99999988</v>
      </c>
      <c r="G49" s="2">
        <v>16069</v>
      </c>
      <c r="H49" s="2">
        <v>3566529483</v>
      </c>
    </row>
    <row r="50" spans="1:8" ht="13.5">
      <c r="A50" s="1">
        <f t="shared" si="4"/>
        <v>49</v>
      </c>
      <c r="B50" s="1" t="s">
        <v>538</v>
      </c>
      <c r="C50" s="2">
        <v>165935</v>
      </c>
      <c r="D50" s="75">
        <v>157575.57</v>
      </c>
      <c r="E50" s="2">
        <f t="shared" si="5"/>
        <v>35667</v>
      </c>
      <c r="F50" s="4">
        <f t="shared" si="3"/>
        <v>6773936</v>
      </c>
      <c r="G50" s="1">
        <v>52</v>
      </c>
      <c r="H50" s="2">
        <v>1854684</v>
      </c>
    </row>
    <row r="51" spans="1:8" ht="13.5">
      <c r="A51" s="1">
        <f t="shared" si="4"/>
        <v>50</v>
      </c>
      <c r="B51" s="1" t="s">
        <v>482</v>
      </c>
      <c r="C51" s="2">
        <v>121534</v>
      </c>
      <c r="D51" s="75">
        <v>152674.76999999999</v>
      </c>
      <c r="E51" s="2">
        <v>0</v>
      </c>
      <c r="F51" s="4">
        <f t="shared" si="3"/>
        <v>0</v>
      </c>
      <c r="G51" s="1">
        <v>0</v>
      </c>
      <c r="H51" s="1">
        <v>0</v>
      </c>
    </row>
    <row r="52" spans="1:8" ht="13.5">
      <c r="A52" s="1">
        <f t="shared" si="4"/>
        <v>51</v>
      </c>
      <c r="B52" s="1" t="s">
        <v>485</v>
      </c>
      <c r="C52" s="2">
        <v>121534</v>
      </c>
      <c r="D52" s="75">
        <v>152674.76999999999</v>
      </c>
      <c r="E52" s="2">
        <v>0</v>
      </c>
      <c r="F52" s="4">
        <f t="shared" si="3"/>
        <v>0</v>
      </c>
      <c r="G52" s="1">
        <v>0</v>
      </c>
      <c r="H52" s="1">
        <v>0</v>
      </c>
    </row>
    <row r="53" spans="1:8" ht="13.5">
      <c r="A53" s="1">
        <f t="shared" si="4"/>
        <v>52</v>
      </c>
      <c r="B53" s="1" t="s">
        <v>489</v>
      </c>
      <c r="C53" s="2">
        <v>121534</v>
      </c>
      <c r="D53" s="75">
        <v>152674.76999999999</v>
      </c>
      <c r="E53" s="2">
        <f t="shared" si="5"/>
        <v>131333.38255033558</v>
      </c>
      <c r="F53" s="4">
        <f t="shared" si="3"/>
        <v>-27742052.000000019</v>
      </c>
      <c r="G53" s="2">
        <v>2831</v>
      </c>
      <c r="H53" s="2">
        <v>371804806</v>
      </c>
    </row>
    <row r="54" spans="1:8" ht="13.5">
      <c r="A54" s="1">
        <f t="shared" si="4"/>
        <v>53</v>
      </c>
      <c r="B54" s="1" t="s">
        <v>532</v>
      </c>
      <c r="C54" s="2">
        <v>117823</v>
      </c>
      <c r="D54" s="75">
        <v>193430.83</v>
      </c>
      <c r="E54" s="2">
        <v>0</v>
      </c>
      <c r="F54" s="4">
        <f t="shared" si="3"/>
        <v>0</v>
      </c>
      <c r="G54" s="1">
        <v>0</v>
      </c>
      <c r="H54" s="1">
        <v>0</v>
      </c>
    </row>
    <row r="55" spans="1:8" ht="13.5">
      <c r="A55" s="1">
        <f t="shared" si="4"/>
        <v>54</v>
      </c>
      <c r="B55" s="1" t="s">
        <v>477</v>
      </c>
      <c r="C55" s="2">
        <v>91150</v>
      </c>
      <c r="D55" s="75">
        <v>114506.08</v>
      </c>
      <c r="E55" s="2">
        <v>0</v>
      </c>
      <c r="F55" s="4">
        <f t="shared" si="3"/>
        <v>0</v>
      </c>
      <c r="G55" s="1">
        <v>0</v>
      </c>
      <c r="H55" s="1">
        <v>0</v>
      </c>
    </row>
    <row r="56" spans="1:8" ht="13.5">
      <c r="A56" s="1">
        <f t="shared" si="4"/>
        <v>55</v>
      </c>
      <c r="B56" s="1" t="s">
        <v>512</v>
      </c>
      <c r="C56" s="2">
        <v>62807</v>
      </c>
      <c r="D56" s="75">
        <v>96391.98</v>
      </c>
      <c r="E56" s="2">
        <v>0</v>
      </c>
      <c r="F56" s="4">
        <f t="shared" si="3"/>
        <v>0</v>
      </c>
      <c r="G56" s="1">
        <v>0</v>
      </c>
      <c r="H56" s="1">
        <v>0</v>
      </c>
    </row>
    <row r="57" spans="1:8" ht="13.5">
      <c r="A57" s="1">
        <f t="shared" si="4"/>
        <v>56</v>
      </c>
      <c r="B57" s="1" t="s">
        <v>481</v>
      </c>
      <c r="C57" s="2">
        <v>60767</v>
      </c>
      <c r="D57" s="75">
        <v>76337.39</v>
      </c>
      <c r="E57" s="2">
        <v>0</v>
      </c>
      <c r="F57" s="4">
        <f t="shared" si="3"/>
        <v>0</v>
      </c>
      <c r="G57" s="1">
        <v>0</v>
      </c>
      <c r="H57" s="1">
        <v>0</v>
      </c>
    </row>
    <row r="58" spans="1:8" ht="13.5">
      <c r="A58" s="1">
        <f t="shared" si="4"/>
        <v>57</v>
      </c>
      <c r="B58" s="1" t="s">
        <v>484</v>
      </c>
      <c r="C58" s="2">
        <v>60767</v>
      </c>
      <c r="D58" s="75">
        <v>76337.39</v>
      </c>
      <c r="E58" s="2">
        <f t="shared" si="5"/>
        <v>65573.603059581321</v>
      </c>
      <c r="F58" s="4">
        <f t="shared" si="3"/>
        <v>-17909403</v>
      </c>
      <c r="G58" s="2">
        <v>3726</v>
      </c>
      <c r="H58" s="2">
        <v>244327245</v>
      </c>
    </row>
    <row r="59" spans="1:8" ht="13.5">
      <c r="A59" s="1">
        <f t="shared" si="4"/>
        <v>58</v>
      </c>
      <c r="B59" s="1" t="s">
        <v>488</v>
      </c>
      <c r="C59" s="2">
        <v>60767</v>
      </c>
      <c r="D59" s="75">
        <v>76337.39</v>
      </c>
      <c r="E59" s="2">
        <v>0</v>
      </c>
      <c r="F59" s="4">
        <f t="shared" si="3"/>
        <v>0</v>
      </c>
      <c r="G59" s="1">
        <v>0</v>
      </c>
      <c r="H59" s="1">
        <v>0</v>
      </c>
    </row>
    <row r="60" spans="1:8" ht="13.5">
      <c r="A60" s="1">
        <f t="shared" si="4"/>
        <v>59</v>
      </c>
      <c r="B60" s="1" t="s">
        <v>540</v>
      </c>
      <c r="C60" s="2">
        <v>44132</v>
      </c>
      <c r="D60" s="75">
        <v>43227.58</v>
      </c>
      <c r="E60" s="2">
        <v>0</v>
      </c>
      <c r="F60" s="4">
        <f t="shared" si="3"/>
        <v>0</v>
      </c>
      <c r="G60" s="1">
        <v>0</v>
      </c>
      <c r="H60" s="1">
        <v>0</v>
      </c>
    </row>
    <row r="61" spans="1:8" ht="13.5">
      <c r="A61" s="1">
        <f t="shared" si="4"/>
        <v>60</v>
      </c>
      <c r="B61" s="1" t="s">
        <v>518</v>
      </c>
      <c r="C61" s="2">
        <v>39064</v>
      </c>
      <c r="D61" s="75">
        <v>51147.040000000001</v>
      </c>
      <c r="E61" s="2">
        <v>0</v>
      </c>
      <c r="F61" s="4">
        <f t="shared" si="3"/>
        <v>0</v>
      </c>
      <c r="G61" s="1">
        <v>0</v>
      </c>
      <c r="H61" s="1">
        <v>0</v>
      </c>
    </row>
    <row r="62" spans="1:8" ht="13.5">
      <c r="A62" s="1">
        <f t="shared" si="4"/>
        <v>61</v>
      </c>
      <c r="B62" s="1" t="s">
        <v>519</v>
      </c>
      <c r="C62" s="2">
        <v>39064</v>
      </c>
      <c r="D62" s="75">
        <v>51147.040000000001</v>
      </c>
      <c r="E62" s="2">
        <v>0</v>
      </c>
      <c r="F62" s="4">
        <f t="shared" si="3"/>
        <v>0</v>
      </c>
      <c r="G62" s="1">
        <v>0</v>
      </c>
      <c r="H62" s="1">
        <v>0</v>
      </c>
    </row>
    <row r="63" spans="1:8" ht="13.5">
      <c r="A63" s="1">
        <f t="shared" si="4"/>
        <v>62</v>
      </c>
      <c r="B63" s="1" t="s">
        <v>520</v>
      </c>
      <c r="C63" s="2">
        <v>39064</v>
      </c>
      <c r="D63" s="75">
        <v>51147.040000000001</v>
      </c>
      <c r="E63" s="2">
        <v>0</v>
      </c>
      <c r="F63" s="4">
        <f t="shared" si="3"/>
        <v>0</v>
      </c>
      <c r="G63" s="1">
        <v>0</v>
      </c>
      <c r="H63" s="1">
        <v>0</v>
      </c>
    </row>
    <row r="64" spans="1:8" ht="13.5">
      <c r="A64" s="1">
        <f t="shared" si="4"/>
        <v>63</v>
      </c>
      <c r="B64" s="1" t="s">
        <v>473</v>
      </c>
      <c r="C64" s="2">
        <v>38135</v>
      </c>
      <c r="D64" s="75">
        <v>47365.2</v>
      </c>
      <c r="E64" s="2">
        <f t="shared" si="5"/>
        <v>39200</v>
      </c>
      <c r="F64" s="4">
        <f t="shared" si="3"/>
        <v>-10650</v>
      </c>
      <c r="G64" s="1">
        <v>10</v>
      </c>
      <c r="H64" s="2">
        <v>392000</v>
      </c>
    </row>
    <row r="65" spans="1:8" ht="13.5">
      <c r="A65" s="1">
        <f t="shared" si="4"/>
        <v>64</v>
      </c>
      <c r="B65" s="1" t="s">
        <v>474</v>
      </c>
      <c r="C65" s="2">
        <v>38135</v>
      </c>
      <c r="D65" s="75">
        <v>47365.2</v>
      </c>
      <c r="E65" s="2">
        <f t="shared" si="5"/>
        <v>38571.675966047369</v>
      </c>
      <c r="F65" s="4">
        <f t="shared" si="3"/>
        <v>-7356680.0000000251</v>
      </c>
      <c r="G65" s="2">
        <v>16847</v>
      </c>
      <c r="H65" s="2">
        <v>649817025</v>
      </c>
    </row>
    <row r="66" spans="1:8" ht="13.5">
      <c r="A66" s="1">
        <f t="shared" si="4"/>
        <v>65</v>
      </c>
      <c r="B66" s="1" t="s">
        <v>541</v>
      </c>
      <c r="C66" s="2">
        <v>35306</v>
      </c>
      <c r="D66" s="75">
        <v>34582.07</v>
      </c>
      <c r="E66" s="2">
        <v>0</v>
      </c>
      <c r="F66" s="4">
        <f t="shared" si="3"/>
        <v>0</v>
      </c>
      <c r="G66" s="1">
        <v>0</v>
      </c>
      <c r="H66" s="1">
        <v>0</v>
      </c>
    </row>
    <row r="67" spans="1:8" ht="13.5">
      <c r="A67" s="1">
        <f t="shared" ref="A67:A81" si="6">A66+1</f>
        <v>66</v>
      </c>
      <c r="B67" s="1" t="s">
        <v>476</v>
      </c>
      <c r="C67" s="2">
        <v>34388</v>
      </c>
      <c r="D67" s="75">
        <v>33084.29</v>
      </c>
      <c r="E67" s="2">
        <v>0</v>
      </c>
      <c r="F67" s="4">
        <f t="shared" si="3"/>
        <v>0</v>
      </c>
      <c r="G67" s="1">
        <v>0</v>
      </c>
      <c r="H67" s="1">
        <v>0</v>
      </c>
    </row>
    <row r="68" spans="1:8" ht="13.5">
      <c r="A68" s="1">
        <f t="shared" si="6"/>
        <v>67</v>
      </c>
      <c r="B68" s="1" t="s">
        <v>539</v>
      </c>
      <c r="C68" s="2">
        <v>33187</v>
      </c>
      <c r="D68" s="75">
        <v>31515.11</v>
      </c>
      <c r="E68" s="2">
        <v>0</v>
      </c>
      <c r="F68" s="4">
        <f t="shared" si="3"/>
        <v>0</v>
      </c>
      <c r="G68" s="1">
        <v>0</v>
      </c>
      <c r="H68" s="1">
        <v>0</v>
      </c>
    </row>
    <row r="69" spans="1:8" ht="13.5">
      <c r="A69" s="1">
        <f t="shared" si="6"/>
        <v>68</v>
      </c>
      <c r="B69" s="1" t="s">
        <v>526</v>
      </c>
      <c r="C69" s="2">
        <v>31631</v>
      </c>
      <c r="D69" s="75">
        <v>167084.43</v>
      </c>
      <c r="E69" s="2">
        <f t="shared" si="5"/>
        <v>117539.49546044099</v>
      </c>
      <c r="F69" s="4">
        <f t="shared" si="3"/>
        <v>-728589950</v>
      </c>
      <c r="G69" s="2">
        <v>8481</v>
      </c>
      <c r="H69" s="2">
        <v>996852461</v>
      </c>
    </row>
    <row r="70" spans="1:8" ht="13.5">
      <c r="A70" s="1">
        <f t="shared" si="6"/>
        <v>69</v>
      </c>
      <c r="B70" s="1" t="s">
        <v>509</v>
      </c>
      <c r="C70" s="2">
        <v>31403</v>
      </c>
      <c r="D70" s="75">
        <v>48195.99</v>
      </c>
      <c r="E70" s="2">
        <f t="shared" si="5"/>
        <v>40859.978068598546</v>
      </c>
      <c r="F70" s="4">
        <f t="shared" si="3"/>
        <v>-394554581.99999994</v>
      </c>
      <c r="G70" s="2">
        <v>41721</v>
      </c>
      <c r="H70" s="2">
        <v>1704719145</v>
      </c>
    </row>
    <row r="71" spans="1:8" ht="13.5">
      <c r="A71" s="1">
        <f t="shared" si="6"/>
        <v>70</v>
      </c>
      <c r="B71" s="1" t="s">
        <v>511</v>
      </c>
      <c r="C71" s="2">
        <v>31403</v>
      </c>
      <c r="D71" s="75">
        <v>48195.99</v>
      </c>
      <c r="E71" s="2">
        <v>0</v>
      </c>
      <c r="F71" s="4">
        <f t="shared" si="3"/>
        <v>0</v>
      </c>
      <c r="G71" s="1">
        <v>0</v>
      </c>
      <c r="H71" s="1">
        <v>0</v>
      </c>
    </row>
    <row r="72" spans="1:8" ht="13.5">
      <c r="A72" s="1">
        <f t="shared" si="6"/>
        <v>71</v>
      </c>
      <c r="B72" s="1" t="s">
        <v>480</v>
      </c>
      <c r="C72" s="2">
        <v>30383</v>
      </c>
      <c r="D72" s="75">
        <v>38168.69</v>
      </c>
      <c r="E72" s="2">
        <f t="shared" si="5"/>
        <v>32825.672889610389</v>
      </c>
      <c r="F72" s="4">
        <f t="shared" si="3"/>
        <v>-9028118.9999999963</v>
      </c>
      <c r="G72" s="2">
        <v>3696</v>
      </c>
      <c r="H72" s="2">
        <v>121323687</v>
      </c>
    </row>
    <row r="73" spans="1:8" ht="13.5">
      <c r="A73" s="1">
        <f t="shared" si="6"/>
        <v>72</v>
      </c>
      <c r="B73" s="1" t="s">
        <v>483</v>
      </c>
      <c r="C73" s="2">
        <v>30383</v>
      </c>
      <c r="D73" s="75">
        <v>38168.69</v>
      </c>
      <c r="E73" s="2">
        <v>0</v>
      </c>
      <c r="F73" s="4">
        <f t="shared" si="3"/>
        <v>0</v>
      </c>
      <c r="G73" s="1">
        <v>0</v>
      </c>
      <c r="H73" s="1">
        <v>0</v>
      </c>
    </row>
    <row r="74" spans="1:8" ht="13.5">
      <c r="A74" s="1">
        <f t="shared" si="6"/>
        <v>73</v>
      </c>
      <c r="B74" s="1" t="s">
        <v>535</v>
      </c>
      <c r="C74" s="2">
        <v>19281</v>
      </c>
      <c r="D74" s="75">
        <v>19706.71</v>
      </c>
      <c r="E74" s="2">
        <v>0</v>
      </c>
      <c r="F74" s="4">
        <f t="shared" si="3"/>
        <v>0</v>
      </c>
      <c r="G74" s="1">
        <v>0</v>
      </c>
      <c r="H74" s="1">
        <v>0</v>
      </c>
    </row>
    <row r="75" spans="1:8" ht="13.5">
      <c r="A75" s="1">
        <f t="shared" si="6"/>
        <v>74</v>
      </c>
      <c r="B75" s="1" t="s">
        <v>536</v>
      </c>
      <c r="C75" s="2">
        <v>19281</v>
      </c>
      <c r="D75" s="75">
        <v>19706.71</v>
      </c>
      <c r="E75" s="2">
        <v>0</v>
      </c>
      <c r="F75" s="4">
        <f t="shared" si="3"/>
        <v>0</v>
      </c>
      <c r="G75" s="1">
        <v>0</v>
      </c>
      <c r="H75" s="1">
        <v>0</v>
      </c>
    </row>
    <row r="76" spans="1:8" ht="13.5">
      <c r="A76" s="1">
        <f t="shared" si="6"/>
        <v>75</v>
      </c>
      <c r="B76" s="1" t="s">
        <v>537</v>
      </c>
      <c r="C76" s="2">
        <v>19281</v>
      </c>
      <c r="D76" s="75">
        <v>19706.71</v>
      </c>
      <c r="E76" s="2">
        <v>0</v>
      </c>
      <c r="F76" s="4">
        <f t="shared" si="3"/>
        <v>0</v>
      </c>
      <c r="G76" s="1">
        <v>0</v>
      </c>
      <c r="H76" s="1">
        <v>0</v>
      </c>
    </row>
    <row r="77" spans="1:8" ht="13.5">
      <c r="A77" s="1">
        <f t="shared" si="6"/>
        <v>76</v>
      </c>
      <c r="B77" s="1" t="s">
        <v>472</v>
      </c>
      <c r="C77" s="2">
        <v>19068</v>
      </c>
      <c r="D77" s="75">
        <v>23682.6</v>
      </c>
      <c r="E77" s="2">
        <f t="shared" si="5"/>
        <v>19417.573671481623</v>
      </c>
      <c r="F77" s="4">
        <f t="shared" si="3"/>
        <v>-26451190.99999997</v>
      </c>
      <c r="G77" s="2">
        <v>75667</v>
      </c>
      <c r="H77" s="2">
        <v>1469269547</v>
      </c>
    </row>
    <row r="78" spans="1:8" ht="13.5">
      <c r="A78" s="1">
        <f t="shared" si="6"/>
        <v>77</v>
      </c>
      <c r="B78" s="1" t="s">
        <v>510</v>
      </c>
      <c r="C78" s="2">
        <v>15702</v>
      </c>
      <c r="D78" s="75">
        <v>24097.99</v>
      </c>
      <c r="E78" s="2">
        <f t="shared" si="5"/>
        <v>20361.802954535029</v>
      </c>
      <c r="F78" s="4">
        <f t="shared" si="3"/>
        <v>-101569725.00000003</v>
      </c>
      <c r="G78" s="2">
        <v>21797</v>
      </c>
      <c r="H78" s="2">
        <v>443826219</v>
      </c>
    </row>
    <row r="79" spans="1:8" ht="13.5">
      <c r="A79" s="1">
        <f t="shared" si="6"/>
        <v>78</v>
      </c>
      <c r="B79" s="1" t="s">
        <v>470</v>
      </c>
      <c r="C79" s="2">
        <v>14431</v>
      </c>
      <c r="D79" s="75">
        <v>15969.28</v>
      </c>
      <c r="E79" s="2">
        <v>0</v>
      </c>
      <c r="F79" s="4">
        <f t="shared" si="3"/>
        <v>0</v>
      </c>
      <c r="G79" s="1">
        <v>0</v>
      </c>
      <c r="H79" s="1">
        <v>0</v>
      </c>
    </row>
    <row r="80" spans="1:8" ht="13.5">
      <c r="A80" s="1">
        <f t="shared" si="6"/>
        <v>79</v>
      </c>
      <c r="B80" s="1" t="s">
        <v>475</v>
      </c>
      <c r="C80" s="2">
        <v>6356</v>
      </c>
      <c r="D80" s="75">
        <v>7894.2</v>
      </c>
      <c r="E80" s="2">
        <v>0</v>
      </c>
      <c r="F80" s="4">
        <f t="shared" si="3"/>
        <v>0</v>
      </c>
      <c r="G80" s="1">
        <v>0</v>
      </c>
      <c r="H80" s="1">
        <v>0</v>
      </c>
    </row>
    <row r="81" spans="1:8" ht="13.5">
      <c r="A81" s="1">
        <f t="shared" si="6"/>
        <v>80</v>
      </c>
      <c r="B81" s="1" t="s">
        <v>525</v>
      </c>
      <c r="C81" s="2">
        <v>3163</v>
      </c>
      <c r="D81" s="75">
        <v>16708.439999999999</v>
      </c>
      <c r="E81" s="2">
        <v>0</v>
      </c>
      <c r="F81" s="4">
        <f t="shared" si="3"/>
        <v>0</v>
      </c>
      <c r="G81" s="1">
        <v>0</v>
      </c>
      <c r="H81" s="1">
        <v>0</v>
      </c>
    </row>
  </sheetData>
  <sortState ref="A2:C81">
    <sortCondition descending="1" ref="C2:C81"/>
  </sortState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88"/>
  <sheetViews>
    <sheetView topLeftCell="A59" workbookViewId="0">
      <selection sqref="A1:H1"/>
    </sheetView>
  </sheetViews>
  <sheetFormatPr baseColWidth="10" defaultRowHeight="12.75"/>
  <cols>
    <col min="1" max="1" width="3.7109375" style="1" customWidth="1"/>
    <col min="2" max="2" width="42.140625" style="1" customWidth="1"/>
    <col min="3" max="5" width="11.42578125" style="2"/>
    <col min="6" max="6" width="12.7109375" style="4" customWidth="1"/>
    <col min="7" max="7" width="9" style="1" bestFit="1" customWidth="1"/>
    <col min="8" max="8" width="11.7109375" style="2" bestFit="1" customWidth="1"/>
    <col min="9" max="16384" width="11.42578125" style="1"/>
  </cols>
  <sheetData>
    <row r="1" spans="1:8" ht="18">
      <c r="A1" s="144" t="s">
        <v>544</v>
      </c>
      <c r="B1" s="145"/>
      <c r="C1" s="145"/>
      <c r="D1" s="145"/>
      <c r="E1" s="145"/>
      <c r="F1" s="145"/>
      <c r="G1" s="145"/>
      <c r="H1" s="146"/>
    </row>
    <row r="2" spans="1:8" ht="16.5" thickBot="1">
      <c r="A2" s="147" t="s">
        <v>345</v>
      </c>
      <c r="B2" s="148"/>
      <c r="C2" s="148"/>
      <c r="D2" s="148"/>
      <c r="E2" s="148"/>
      <c r="F2" s="148"/>
      <c r="G2" s="148"/>
      <c r="H2" s="149"/>
    </row>
    <row r="3" spans="1:8">
      <c r="A3" s="78" t="s">
        <v>222</v>
      </c>
      <c r="B3" s="19" t="s">
        <v>250</v>
      </c>
      <c r="C3" s="79" t="s">
        <v>249</v>
      </c>
      <c r="D3" s="89" t="s">
        <v>545</v>
      </c>
      <c r="E3" s="80" t="s">
        <v>251</v>
      </c>
      <c r="F3" s="81" t="s">
        <v>253</v>
      </c>
      <c r="G3" s="82" t="s">
        <v>225</v>
      </c>
      <c r="H3" s="83" t="s">
        <v>226</v>
      </c>
    </row>
    <row r="4" spans="1:8">
      <c r="A4" s="68">
        <v>1</v>
      </c>
      <c r="B4" s="58" t="s">
        <v>548</v>
      </c>
      <c r="C4" s="88">
        <v>68839756</v>
      </c>
      <c r="D4" s="90">
        <v>86391089.700000003</v>
      </c>
      <c r="E4" s="87">
        <v>0</v>
      </c>
      <c r="F4" s="66">
        <f>(C4-E4)*G4</f>
        <v>0</v>
      </c>
      <c r="G4" s="64">
        <v>0</v>
      </c>
      <c r="H4" s="62">
        <v>0</v>
      </c>
    </row>
    <row r="5" spans="1:8">
      <c r="A5" s="68">
        <f t="shared" ref="A5:A68" si="0">A4+1</f>
        <v>2</v>
      </c>
      <c r="B5" s="58" t="s">
        <v>549</v>
      </c>
      <c r="C5" s="88">
        <v>45451685</v>
      </c>
      <c r="D5" s="90">
        <v>52759769.950000003</v>
      </c>
      <c r="E5" s="87">
        <v>0</v>
      </c>
      <c r="F5" s="66">
        <f t="shared" ref="F5:F68" si="1">(C5-E5)*G5</f>
        <v>0</v>
      </c>
      <c r="G5" s="64">
        <v>0</v>
      </c>
      <c r="H5" s="93">
        <v>0</v>
      </c>
    </row>
    <row r="6" spans="1:8">
      <c r="A6" s="68">
        <f t="shared" si="0"/>
        <v>3</v>
      </c>
      <c r="B6" s="58" t="s">
        <v>550</v>
      </c>
      <c r="C6" s="88">
        <v>22725842</v>
      </c>
      <c r="D6" s="90">
        <v>26379884.969999999</v>
      </c>
      <c r="E6" s="87">
        <v>0</v>
      </c>
      <c r="F6" s="66">
        <f t="shared" si="1"/>
        <v>0</v>
      </c>
      <c r="G6" s="64">
        <v>0</v>
      </c>
      <c r="H6" s="93">
        <v>0</v>
      </c>
    </row>
    <row r="7" spans="1:8">
      <c r="A7" s="68">
        <f t="shared" si="0"/>
        <v>4</v>
      </c>
      <c r="B7" s="58" t="s">
        <v>551</v>
      </c>
      <c r="C7" s="88">
        <v>20651927</v>
      </c>
      <c r="D7" s="90">
        <v>25917327.390000001</v>
      </c>
      <c r="E7" s="87">
        <v>0</v>
      </c>
      <c r="F7" s="66">
        <f t="shared" si="1"/>
        <v>0</v>
      </c>
      <c r="G7" s="64">
        <v>0</v>
      </c>
      <c r="H7" s="93">
        <v>0</v>
      </c>
    </row>
    <row r="8" spans="1:8">
      <c r="A8" s="68">
        <f t="shared" si="0"/>
        <v>5</v>
      </c>
      <c r="B8" s="58" t="s">
        <v>552</v>
      </c>
      <c r="C8" s="88">
        <v>13767951</v>
      </c>
      <c r="D8" s="90">
        <v>17278217.969999999</v>
      </c>
      <c r="E8" s="87">
        <v>0</v>
      </c>
      <c r="F8" s="66">
        <f t="shared" si="1"/>
        <v>0</v>
      </c>
      <c r="G8" s="64">
        <v>0</v>
      </c>
      <c r="H8" s="93">
        <v>0</v>
      </c>
    </row>
    <row r="9" spans="1:8">
      <c r="A9" s="68">
        <f t="shared" si="0"/>
        <v>6</v>
      </c>
      <c r="B9" s="58" t="s">
        <v>553</v>
      </c>
      <c r="C9" s="88">
        <v>13635505</v>
      </c>
      <c r="D9" s="90">
        <v>15827930.98</v>
      </c>
      <c r="E9" s="87">
        <v>0</v>
      </c>
      <c r="F9" s="66">
        <f t="shared" si="1"/>
        <v>0</v>
      </c>
      <c r="G9" s="64">
        <v>0</v>
      </c>
      <c r="H9" s="93">
        <v>0</v>
      </c>
    </row>
    <row r="10" spans="1:8">
      <c r="A10" s="68">
        <f t="shared" si="0"/>
        <v>7</v>
      </c>
      <c r="B10" s="58" t="s">
        <v>554</v>
      </c>
      <c r="C10" s="88">
        <v>6883976</v>
      </c>
      <c r="D10" s="90">
        <v>8639108.9900000002</v>
      </c>
      <c r="E10" s="87">
        <v>0</v>
      </c>
      <c r="F10" s="66">
        <f t="shared" si="1"/>
        <v>0</v>
      </c>
      <c r="G10" s="64">
        <v>0</v>
      </c>
      <c r="H10" s="93">
        <v>0</v>
      </c>
    </row>
    <row r="11" spans="1:8">
      <c r="A11" s="67">
        <f t="shared" si="0"/>
        <v>8</v>
      </c>
      <c r="B11" s="15" t="s">
        <v>555</v>
      </c>
      <c r="C11" s="84">
        <v>4836802</v>
      </c>
      <c r="D11" s="91">
        <v>6916268.7800000003</v>
      </c>
      <c r="E11" s="85">
        <f t="shared" ref="E11:E32" si="2">H11/G11</f>
        <v>5571136.4860068262</v>
      </c>
      <c r="F11" s="41">
        <f t="shared" si="1"/>
        <v>-1075800022.0000002</v>
      </c>
      <c r="G11" s="38">
        <v>1465</v>
      </c>
      <c r="H11" s="23">
        <v>8161714952</v>
      </c>
    </row>
    <row r="12" spans="1:8">
      <c r="A12" s="67">
        <f t="shared" si="0"/>
        <v>9</v>
      </c>
      <c r="B12" s="15" t="s">
        <v>556</v>
      </c>
      <c r="C12" s="84">
        <v>4545168</v>
      </c>
      <c r="D12" s="91">
        <v>5275977</v>
      </c>
      <c r="E12" s="85">
        <f t="shared" si="2"/>
        <v>4474396</v>
      </c>
      <c r="F12" s="41">
        <f t="shared" si="1"/>
        <v>47204924</v>
      </c>
      <c r="G12" s="37">
        <v>667</v>
      </c>
      <c r="H12" s="23">
        <v>2984422132</v>
      </c>
    </row>
    <row r="13" spans="1:8">
      <c r="A13" s="68">
        <f t="shared" si="0"/>
        <v>10</v>
      </c>
      <c r="B13" s="58" t="s">
        <v>557</v>
      </c>
      <c r="C13" s="88">
        <v>3877456</v>
      </c>
      <c r="D13" s="90">
        <v>7423982.5300000003</v>
      </c>
      <c r="E13" s="87">
        <v>0</v>
      </c>
      <c r="F13" s="66">
        <f t="shared" si="1"/>
        <v>0</v>
      </c>
      <c r="G13" s="64">
        <v>0</v>
      </c>
      <c r="H13" s="93">
        <v>0</v>
      </c>
    </row>
    <row r="14" spans="1:8">
      <c r="A14" s="68">
        <f t="shared" si="0"/>
        <v>11</v>
      </c>
      <c r="B14" s="58" t="s">
        <v>558</v>
      </c>
      <c r="C14" s="88">
        <v>3130325</v>
      </c>
      <c r="D14" s="90">
        <v>3799949.88</v>
      </c>
      <c r="E14" s="87">
        <v>0</v>
      </c>
      <c r="F14" s="66">
        <f t="shared" si="1"/>
        <v>0</v>
      </c>
      <c r="G14" s="64">
        <v>0</v>
      </c>
      <c r="H14" s="93">
        <v>0</v>
      </c>
    </row>
    <row r="15" spans="1:8">
      <c r="A15" s="67">
        <f t="shared" si="0"/>
        <v>12</v>
      </c>
      <c r="B15" s="15" t="s">
        <v>559</v>
      </c>
      <c r="C15" s="84">
        <v>2454710</v>
      </c>
      <c r="D15" s="91">
        <v>3446727.86</v>
      </c>
      <c r="E15" s="85">
        <f t="shared" si="2"/>
        <v>2840496</v>
      </c>
      <c r="F15" s="41">
        <f t="shared" si="1"/>
        <v>-1389986958</v>
      </c>
      <c r="G15" s="38">
        <v>3603</v>
      </c>
      <c r="H15" s="23">
        <v>10234307088</v>
      </c>
    </row>
    <row r="16" spans="1:8">
      <c r="A16" s="67">
        <f t="shared" si="0"/>
        <v>13</v>
      </c>
      <c r="B16" s="15" t="s">
        <v>560</v>
      </c>
      <c r="C16" s="84">
        <v>2361541</v>
      </c>
      <c r="D16" s="91">
        <v>3306802.03</v>
      </c>
      <c r="E16" s="85">
        <f t="shared" si="2"/>
        <v>3038293</v>
      </c>
      <c r="F16" s="41">
        <f t="shared" si="1"/>
        <v>-2563536576</v>
      </c>
      <c r="G16" s="38">
        <v>3788</v>
      </c>
      <c r="H16" s="23">
        <v>11509053884</v>
      </c>
    </row>
    <row r="17" spans="1:8">
      <c r="A17" s="67">
        <f t="shared" si="0"/>
        <v>14</v>
      </c>
      <c r="B17" s="15" t="s">
        <v>561</v>
      </c>
      <c r="C17" s="84">
        <v>2236516</v>
      </c>
      <c r="D17" s="91">
        <v>3577590.37</v>
      </c>
      <c r="E17" s="85">
        <f t="shared" si="2"/>
        <v>2997379.1865575183</v>
      </c>
      <c r="F17" s="41">
        <f t="shared" si="1"/>
        <v>-3531926912</v>
      </c>
      <c r="G17" s="38">
        <v>4642</v>
      </c>
      <c r="H17" s="23">
        <v>13913834184</v>
      </c>
    </row>
    <row r="18" spans="1:8">
      <c r="A18" s="67">
        <f t="shared" si="0"/>
        <v>15</v>
      </c>
      <c r="B18" s="15" t="s">
        <v>562</v>
      </c>
      <c r="C18" s="84">
        <v>1888094</v>
      </c>
      <c r="D18" s="91">
        <v>2814459.8</v>
      </c>
      <c r="E18" s="85">
        <f t="shared" si="2"/>
        <v>2200772</v>
      </c>
      <c r="F18" s="41">
        <f t="shared" si="1"/>
        <v>-3245284962</v>
      </c>
      <c r="G18" s="38">
        <v>10379</v>
      </c>
      <c r="H18" s="23">
        <v>22841812588</v>
      </c>
    </row>
    <row r="19" spans="1:8">
      <c r="A19" s="67">
        <f t="shared" si="0"/>
        <v>16</v>
      </c>
      <c r="B19" s="15" t="s">
        <v>563</v>
      </c>
      <c r="C19" s="84">
        <v>1841032</v>
      </c>
      <c r="D19" s="91">
        <v>2585045.9</v>
      </c>
      <c r="E19" s="85">
        <f t="shared" si="2"/>
        <v>2114441</v>
      </c>
      <c r="F19" s="41">
        <f t="shared" si="1"/>
        <v>-342581477</v>
      </c>
      <c r="G19" s="38">
        <v>1253</v>
      </c>
      <c r="H19" s="23">
        <v>2649394573</v>
      </c>
    </row>
    <row r="20" spans="1:8">
      <c r="A20" s="67">
        <f t="shared" si="0"/>
        <v>17</v>
      </c>
      <c r="B20" s="15" t="s">
        <v>564</v>
      </c>
      <c r="C20" s="84">
        <v>1730623</v>
      </c>
      <c r="D20" s="91">
        <v>4507545.42</v>
      </c>
      <c r="E20" s="85">
        <f t="shared" si="2"/>
        <v>125844</v>
      </c>
      <c r="F20" s="41">
        <f t="shared" si="1"/>
        <v>112334530</v>
      </c>
      <c r="G20" s="37">
        <v>70</v>
      </c>
      <c r="H20" s="23">
        <v>8809080</v>
      </c>
    </row>
    <row r="21" spans="1:8">
      <c r="A21" s="68">
        <f t="shared" si="0"/>
        <v>18</v>
      </c>
      <c r="B21" s="58" t="s">
        <v>565</v>
      </c>
      <c r="C21" s="88">
        <v>1364112</v>
      </c>
      <c r="D21" s="90">
        <v>1270034.6200000001</v>
      </c>
      <c r="E21" s="87">
        <v>0</v>
      </c>
      <c r="F21" s="66">
        <f t="shared" si="1"/>
        <v>0</v>
      </c>
      <c r="G21" s="64">
        <v>0</v>
      </c>
      <c r="H21" s="93">
        <v>0</v>
      </c>
    </row>
    <row r="22" spans="1:8">
      <c r="A22" s="67">
        <f t="shared" si="0"/>
        <v>19</v>
      </c>
      <c r="B22" s="15" t="s">
        <v>566</v>
      </c>
      <c r="C22" s="84">
        <v>1292485</v>
      </c>
      <c r="D22" s="91">
        <v>2474660.84</v>
      </c>
      <c r="E22" s="85">
        <f t="shared" si="2"/>
        <v>2220555</v>
      </c>
      <c r="F22" s="41">
        <f t="shared" si="1"/>
        <v>-8059359880</v>
      </c>
      <c r="G22" s="38">
        <v>8684</v>
      </c>
      <c r="H22" s="23">
        <v>19283299620</v>
      </c>
    </row>
    <row r="23" spans="1:8">
      <c r="A23" s="68">
        <f t="shared" si="0"/>
        <v>20</v>
      </c>
      <c r="B23" s="58" t="s">
        <v>567</v>
      </c>
      <c r="C23" s="88">
        <v>1251557</v>
      </c>
      <c r="D23" s="90">
        <v>1457896.23</v>
      </c>
      <c r="E23" s="87">
        <v>0</v>
      </c>
      <c r="F23" s="66">
        <f t="shared" si="1"/>
        <v>0</v>
      </c>
      <c r="G23" s="64">
        <v>0</v>
      </c>
      <c r="H23" s="93">
        <v>0</v>
      </c>
    </row>
    <row r="24" spans="1:8">
      <c r="A24" s="67">
        <f t="shared" si="0"/>
        <v>21</v>
      </c>
      <c r="B24" s="15" t="s">
        <v>568</v>
      </c>
      <c r="C24" s="84">
        <v>1227355</v>
      </c>
      <c r="D24" s="91">
        <v>1723363.93</v>
      </c>
      <c r="E24" s="85">
        <f t="shared" si="2"/>
        <v>1411777</v>
      </c>
      <c r="F24" s="41">
        <f t="shared" si="1"/>
        <v>-144402426</v>
      </c>
      <c r="G24" s="37">
        <v>783</v>
      </c>
      <c r="H24" s="23">
        <v>1105421391</v>
      </c>
    </row>
    <row r="25" spans="1:8">
      <c r="A25" s="68">
        <f t="shared" si="0"/>
        <v>22</v>
      </c>
      <c r="B25" s="58" t="s">
        <v>569</v>
      </c>
      <c r="C25" s="88">
        <v>1153749</v>
      </c>
      <c r="D25" s="90">
        <v>3005030.28</v>
      </c>
      <c r="E25" s="87">
        <v>0</v>
      </c>
      <c r="F25" s="66">
        <f t="shared" si="1"/>
        <v>0</v>
      </c>
      <c r="G25" s="64">
        <v>0</v>
      </c>
      <c r="H25" s="93">
        <v>0</v>
      </c>
    </row>
    <row r="26" spans="1:8">
      <c r="A26" s="68">
        <f t="shared" si="0"/>
        <v>23</v>
      </c>
      <c r="B26" s="58" t="s">
        <v>570</v>
      </c>
      <c r="C26" s="88">
        <v>1153749</v>
      </c>
      <c r="D26" s="90">
        <v>3005030.28</v>
      </c>
      <c r="E26" s="87">
        <v>0</v>
      </c>
      <c r="F26" s="66">
        <f t="shared" si="1"/>
        <v>0</v>
      </c>
      <c r="G26" s="64">
        <v>0</v>
      </c>
      <c r="H26" s="93">
        <v>0</v>
      </c>
    </row>
    <row r="27" spans="1:8">
      <c r="A27" s="68">
        <f t="shared" si="0"/>
        <v>24</v>
      </c>
      <c r="B27" s="58" t="s">
        <v>571</v>
      </c>
      <c r="C27" s="88">
        <v>1052510</v>
      </c>
      <c r="D27" s="92">
        <v>975088.29</v>
      </c>
      <c r="E27" s="87">
        <v>0</v>
      </c>
      <c r="F27" s="66">
        <f t="shared" si="1"/>
        <v>0</v>
      </c>
      <c r="G27" s="64">
        <v>0</v>
      </c>
      <c r="H27" s="93">
        <v>0</v>
      </c>
    </row>
    <row r="28" spans="1:8">
      <c r="A28" s="68">
        <f t="shared" si="0"/>
        <v>25</v>
      </c>
      <c r="B28" s="58" t="s">
        <v>572</v>
      </c>
      <c r="C28" s="88">
        <v>1003704</v>
      </c>
      <c r="D28" s="90">
        <v>1531730.53</v>
      </c>
      <c r="E28" s="87">
        <v>0</v>
      </c>
      <c r="F28" s="66">
        <f t="shared" si="1"/>
        <v>0</v>
      </c>
      <c r="G28" s="64">
        <v>0</v>
      </c>
      <c r="H28" s="93">
        <v>0</v>
      </c>
    </row>
    <row r="29" spans="1:8">
      <c r="A29" s="67">
        <f t="shared" si="0"/>
        <v>26</v>
      </c>
      <c r="B29" s="15" t="s">
        <v>573</v>
      </c>
      <c r="C29" s="84">
        <v>938667</v>
      </c>
      <c r="D29" s="91">
        <v>1093422.17</v>
      </c>
      <c r="E29" s="85">
        <f t="shared" si="2"/>
        <v>930956</v>
      </c>
      <c r="F29" s="41">
        <f t="shared" si="1"/>
        <v>51578879</v>
      </c>
      <c r="G29" s="38">
        <v>6689</v>
      </c>
      <c r="H29" s="23">
        <v>6227164684</v>
      </c>
    </row>
    <row r="30" spans="1:8">
      <c r="A30" s="67">
        <f t="shared" si="0"/>
        <v>27</v>
      </c>
      <c r="B30" s="15" t="s">
        <v>574</v>
      </c>
      <c r="C30" s="84">
        <v>782581</v>
      </c>
      <c r="D30" s="91">
        <v>949987.47</v>
      </c>
      <c r="E30" s="85">
        <f t="shared" si="2"/>
        <v>798388.85020476265</v>
      </c>
      <c r="F30" s="41">
        <f t="shared" si="1"/>
        <v>-521105782.00000089</v>
      </c>
      <c r="G30" s="38">
        <v>32965</v>
      </c>
      <c r="H30" s="23">
        <v>26318888447</v>
      </c>
    </row>
    <row r="31" spans="1:8">
      <c r="A31" s="67">
        <f t="shared" si="0"/>
        <v>28</v>
      </c>
      <c r="B31" s="15" t="s">
        <v>575</v>
      </c>
      <c r="C31" s="84">
        <v>678259</v>
      </c>
      <c r="D31" s="91">
        <v>967848.34</v>
      </c>
      <c r="E31" s="85">
        <f t="shared" si="2"/>
        <v>797726.24561403506</v>
      </c>
      <c r="F31" s="41">
        <f t="shared" si="1"/>
        <v>-1321068801.9999995</v>
      </c>
      <c r="G31" s="38">
        <v>11058</v>
      </c>
      <c r="H31" s="23">
        <v>8821256824</v>
      </c>
    </row>
    <row r="32" spans="1:8">
      <c r="A32" s="67">
        <f t="shared" si="0"/>
        <v>29</v>
      </c>
      <c r="B32" s="15" t="s">
        <v>576</v>
      </c>
      <c r="C32" s="84">
        <v>603687</v>
      </c>
      <c r="D32" s="91">
        <v>677073.12</v>
      </c>
      <c r="E32" s="85">
        <f t="shared" si="2"/>
        <v>624112.37789093994</v>
      </c>
      <c r="F32" s="41">
        <f t="shared" si="1"/>
        <v>-577588835.99999964</v>
      </c>
      <c r="G32" s="38">
        <v>28278</v>
      </c>
      <c r="H32" s="23">
        <v>17648649822</v>
      </c>
    </row>
    <row r="33" spans="1:8">
      <c r="A33" s="68">
        <f t="shared" si="0"/>
        <v>30</v>
      </c>
      <c r="B33" s="58" t="s">
        <v>577</v>
      </c>
      <c r="C33" s="88">
        <v>589114</v>
      </c>
      <c r="D33" s="90">
        <v>967154.16</v>
      </c>
      <c r="E33" s="87">
        <v>0</v>
      </c>
      <c r="F33" s="66">
        <f t="shared" si="1"/>
        <v>0</v>
      </c>
      <c r="G33" s="64">
        <v>0</v>
      </c>
      <c r="H33" s="93">
        <v>0</v>
      </c>
    </row>
    <row r="34" spans="1:8">
      <c r="A34" s="68">
        <f t="shared" si="0"/>
        <v>31</v>
      </c>
      <c r="B34" s="58" t="s">
        <v>578</v>
      </c>
      <c r="C34" s="88">
        <v>561206</v>
      </c>
      <c r="D34" s="90">
        <v>563529.18999999994</v>
      </c>
      <c r="E34" s="87">
        <v>0</v>
      </c>
      <c r="F34" s="66">
        <f t="shared" si="1"/>
        <v>0</v>
      </c>
      <c r="G34" s="64">
        <v>0</v>
      </c>
      <c r="H34" s="93">
        <v>0</v>
      </c>
    </row>
    <row r="35" spans="1:8">
      <c r="A35" s="68">
        <f t="shared" si="0"/>
        <v>32</v>
      </c>
      <c r="B35" s="58" t="s">
        <v>579</v>
      </c>
      <c r="C35" s="88">
        <v>530203</v>
      </c>
      <c r="D35" s="90">
        <v>967154.16</v>
      </c>
      <c r="E35" s="87">
        <v>0</v>
      </c>
      <c r="F35" s="66">
        <f t="shared" si="1"/>
        <v>0</v>
      </c>
      <c r="G35" s="64">
        <v>0</v>
      </c>
      <c r="H35" s="93">
        <v>0</v>
      </c>
    </row>
    <row r="36" spans="1:8">
      <c r="A36" s="68">
        <f t="shared" si="0"/>
        <v>33</v>
      </c>
      <c r="B36" s="58" t="s">
        <v>580</v>
      </c>
      <c r="C36" s="88">
        <v>530203</v>
      </c>
      <c r="D36" s="90">
        <v>870438.74</v>
      </c>
      <c r="E36" s="87">
        <v>0</v>
      </c>
      <c r="F36" s="66">
        <f t="shared" si="1"/>
        <v>0</v>
      </c>
      <c r="G36" s="64">
        <v>0</v>
      </c>
      <c r="H36" s="93">
        <v>0</v>
      </c>
    </row>
    <row r="37" spans="1:8">
      <c r="A37" s="68">
        <f t="shared" si="0"/>
        <v>34</v>
      </c>
      <c r="B37" s="58" t="s">
        <v>581</v>
      </c>
      <c r="C37" s="88">
        <v>486136</v>
      </c>
      <c r="D37" s="90">
        <v>610699.09</v>
      </c>
      <c r="E37" s="87">
        <v>0</v>
      </c>
      <c r="F37" s="66">
        <f t="shared" si="1"/>
        <v>0</v>
      </c>
      <c r="G37" s="64">
        <v>0</v>
      </c>
      <c r="H37" s="93">
        <v>0</v>
      </c>
    </row>
    <row r="38" spans="1:8">
      <c r="A38" s="67">
        <f t="shared" si="0"/>
        <v>35</v>
      </c>
      <c r="B38" s="15" t="s">
        <v>582</v>
      </c>
      <c r="C38" s="84">
        <v>433533</v>
      </c>
      <c r="D38" s="91">
        <v>505842.14</v>
      </c>
      <c r="E38" s="85">
        <f t="shared" ref="E38:E80" si="3">H38/G38</f>
        <v>433464.38037494151</v>
      </c>
      <c r="F38" s="41">
        <f t="shared" si="1"/>
        <v>1907008.0000005173</v>
      </c>
      <c r="G38" s="38">
        <v>27791</v>
      </c>
      <c r="H38" s="23">
        <v>12046408595</v>
      </c>
    </row>
    <row r="39" spans="1:8">
      <c r="A39" s="67">
        <f t="shared" si="0"/>
        <v>36</v>
      </c>
      <c r="B39" s="15" t="s">
        <v>583</v>
      </c>
      <c r="C39" s="84">
        <v>414170</v>
      </c>
      <c r="D39" s="91">
        <v>734110.74</v>
      </c>
      <c r="E39" s="85">
        <f t="shared" si="3"/>
        <v>622494</v>
      </c>
      <c r="F39" s="41">
        <f t="shared" si="1"/>
        <v>-306861252</v>
      </c>
      <c r="G39" s="38">
        <v>1473</v>
      </c>
      <c r="H39" s="23">
        <v>916933662</v>
      </c>
    </row>
    <row r="40" spans="1:8">
      <c r="A40" s="67">
        <f t="shared" si="0"/>
        <v>37</v>
      </c>
      <c r="B40" s="15" t="s">
        <v>584</v>
      </c>
      <c r="C40" s="84">
        <v>408170</v>
      </c>
      <c r="D40" s="91">
        <v>563847.30000000005</v>
      </c>
      <c r="E40" s="85">
        <f t="shared" si="3"/>
        <v>903243.15308929328</v>
      </c>
      <c r="F40" s="41">
        <f t="shared" si="1"/>
        <v>-4679431443</v>
      </c>
      <c r="G40" s="38">
        <v>9452</v>
      </c>
      <c r="H40" s="23">
        <v>8537454283</v>
      </c>
    </row>
    <row r="41" spans="1:8">
      <c r="A41" s="68">
        <f t="shared" si="0"/>
        <v>38</v>
      </c>
      <c r="B41" s="58" t="s">
        <v>585</v>
      </c>
      <c r="C41" s="88">
        <v>364602</v>
      </c>
      <c r="D41" s="90">
        <v>458024.32</v>
      </c>
      <c r="E41" s="87">
        <v>0</v>
      </c>
      <c r="F41" s="66">
        <f t="shared" si="1"/>
        <v>0</v>
      </c>
      <c r="G41" s="64">
        <v>0</v>
      </c>
      <c r="H41" s="93">
        <v>0</v>
      </c>
    </row>
    <row r="42" spans="1:8">
      <c r="A42" s="68">
        <f t="shared" si="0"/>
        <v>39</v>
      </c>
      <c r="B42" s="58" t="s">
        <v>586</v>
      </c>
      <c r="C42" s="88">
        <v>353469</v>
      </c>
      <c r="D42" s="90">
        <v>580292.5</v>
      </c>
      <c r="E42" s="87">
        <v>0</v>
      </c>
      <c r="F42" s="66">
        <f t="shared" si="1"/>
        <v>0</v>
      </c>
      <c r="G42" s="64">
        <v>0</v>
      </c>
      <c r="H42" s="93">
        <v>0</v>
      </c>
    </row>
    <row r="43" spans="1:8">
      <c r="A43" s="68">
        <f t="shared" si="0"/>
        <v>40</v>
      </c>
      <c r="B43" s="58" t="s">
        <v>587</v>
      </c>
      <c r="C43" s="88">
        <v>294557</v>
      </c>
      <c r="D43" s="90">
        <v>483577.08</v>
      </c>
      <c r="E43" s="87">
        <v>0</v>
      </c>
      <c r="F43" s="66">
        <f t="shared" si="1"/>
        <v>0</v>
      </c>
      <c r="G43" s="64">
        <v>0</v>
      </c>
      <c r="H43" s="93">
        <v>0</v>
      </c>
    </row>
    <row r="44" spans="1:8">
      <c r="A44" s="68">
        <f t="shared" si="0"/>
        <v>41</v>
      </c>
      <c r="B44" s="58" t="s">
        <v>588</v>
      </c>
      <c r="C44" s="88">
        <v>272394</v>
      </c>
      <c r="D44" s="90">
        <v>338322.81</v>
      </c>
      <c r="E44" s="87">
        <v>0</v>
      </c>
      <c r="F44" s="66">
        <f t="shared" si="1"/>
        <v>0</v>
      </c>
      <c r="G44" s="64">
        <v>0</v>
      </c>
      <c r="H44" s="93">
        <v>0</v>
      </c>
    </row>
    <row r="45" spans="1:8">
      <c r="A45" s="67">
        <f t="shared" si="0"/>
        <v>42</v>
      </c>
      <c r="B45" s="15" t="s">
        <v>589</v>
      </c>
      <c r="C45" s="84">
        <v>250887</v>
      </c>
      <c r="D45" s="91">
        <v>292732.71000000002</v>
      </c>
      <c r="E45" s="85">
        <f t="shared" si="3"/>
        <v>244188.68310885405</v>
      </c>
      <c r="F45" s="41">
        <f t="shared" si="1"/>
        <v>758416930.00000024</v>
      </c>
      <c r="G45" s="38">
        <v>113225</v>
      </c>
      <c r="H45" s="23">
        <v>27648263645</v>
      </c>
    </row>
    <row r="46" spans="1:8">
      <c r="A46" s="68">
        <f t="shared" si="0"/>
        <v>43</v>
      </c>
      <c r="B46" s="58" t="s">
        <v>590</v>
      </c>
      <c r="C46" s="88">
        <v>243068</v>
      </c>
      <c r="D46" s="90">
        <v>305349.55</v>
      </c>
      <c r="E46" s="87">
        <v>0</v>
      </c>
      <c r="F46" s="66">
        <f t="shared" si="1"/>
        <v>0</v>
      </c>
      <c r="G46" s="64">
        <v>0</v>
      </c>
      <c r="H46" s="93">
        <v>0</v>
      </c>
    </row>
    <row r="47" spans="1:8">
      <c r="A47" s="68">
        <f t="shared" si="0"/>
        <v>44</v>
      </c>
      <c r="B47" s="58" t="s">
        <v>591</v>
      </c>
      <c r="C47" s="88">
        <v>243068</v>
      </c>
      <c r="D47" s="90">
        <v>305349.55</v>
      </c>
      <c r="E47" s="87">
        <v>0</v>
      </c>
      <c r="F47" s="66">
        <f t="shared" si="1"/>
        <v>0</v>
      </c>
      <c r="G47" s="64">
        <v>0</v>
      </c>
      <c r="H47" s="93">
        <v>0</v>
      </c>
    </row>
    <row r="48" spans="1:8">
      <c r="A48" s="67">
        <f t="shared" si="0"/>
        <v>45</v>
      </c>
      <c r="B48" s="15" t="s">
        <v>592</v>
      </c>
      <c r="C48" s="84">
        <v>216766</v>
      </c>
      <c r="D48" s="91">
        <v>252921.07</v>
      </c>
      <c r="E48" s="85">
        <f t="shared" si="3"/>
        <v>217803.8786407767</v>
      </c>
      <c r="F48" s="41">
        <f t="shared" si="1"/>
        <v>-2138030.0000000098</v>
      </c>
      <c r="G48" s="38">
        <v>2060</v>
      </c>
      <c r="H48" s="23">
        <v>448675990</v>
      </c>
    </row>
    <row r="49" spans="1:8">
      <c r="A49" s="68">
        <f t="shared" si="0"/>
        <v>46</v>
      </c>
      <c r="B49" s="58" t="s">
        <v>593</v>
      </c>
      <c r="C49" s="88">
        <v>196795</v>
      </c>
      <c r="D49" s="90">
        <v>275566.83</v>
      </c>
      <c r="E49" s="87">
        <v>0</v>
      </c>
      <c r="F49" s="66">
        <f t="shared" si="1"/>
        <v>0</v>
      </c>
      <c r="G49" s="64">
        <v>0</v>
      </c>
      <c r="H49" s="93">
        <v>0</v>
      </c>
    </row>
    <row r="50" spans="1:8">
      <c r="A50" s="68">
        <f t="shared" si="0"/>
        <v>47</v>
      </c>
      <c r="B50" s="58" t="s">
        <v>594</v>
      </c>
      <c r="C50" s="88">
        <v>182301</v>
      </c>
      <c r="D50" s="90">
        <v>229012.16</v>
      </c>
      <c r="E50" s="87">
        <v>0</v>
      </c>
      <c r="F50" s="66">
        <f t="shared" si="1"/>
        <v>0</v>
      </c>
      <c r="G50" s="64">
        <v>0</v>
      </c>
      <c r="H50" s="93">
        <v>0</v>
      </c>
    </row>
    <row r="51" spans="1:8">
      <c r="A51" s="67">
        <f t="shared" si="0"/>
        <v>48</v>
      </c>
      <c r="B51" s="15" t="s">
        <v>595</v>
      </c>
      <c r="C51" s="84">
        <v>176734</v>
      </c>
      <c r="D51" s="91">
        <v>290146.25</v>
      </c>
      <c r="E51" s="85">
        <f t="shared" si="3"/>
        <v>221950.92930487273</v>
      </c>
      <c r="F51" s="41">
        <f t="shared" si="1"/>
        <v>-726590836.99999988</v>
      </c>
      <c r="G51" s="38">
        <v>16069</v>
      </c>
      <c r="H51" s="23">
        <v>3566529483</v>
      </c>
    </row>
    <row r="52" spans="1:8">
      <c r="A52" s="67">
        <f t="shared" si="0"/>
        <v>49</v>
      </c>
      <c r="B52" s="15" t="s">
        <v>596</v>
      </c>
      <c r="C52" s="84">
        <v>165935</v>
      </c>
      <c r="D52" s="91">
        <v>157575.57</v>
      </c>
      <c r="E52" s="85">
        <f t="shared" si="3"/>
        <v>35667</v>
      </c>
      <c r="F52" s="41">
        <f t="shared" si="1"/>
        <v>6773936</v>
      </c>
      <c r="G52" s="37">
        <v>52</v>
      </c>
      <c r="H52" s="23">
        <v>1854684</v>
      </c>
    </row>
    <row r="53" spans="1:8">
      <c r="A53" s="68">
        <f t="shared" si="0"/>
        <v>50</v>
      </c>
      <c r="B53" s="58" t="s">
        <v>597</v>
      </c>
      <c r="C53" s="88">
        <v>121534</v>
      </c>
      <c r="D53" s="90">
        <v>152674.76999999999</v>
      </c>
      <c r="E53" s="87">
        <v>0</v>
      </c>
      <c r="F53" s="66">
        <f t="shared" si="1"/>
        <v>0</v>
      </c>
      <c r="G53" s="64">
        <v>0</v>
      </c>
      <c r="H53" s="93">
        <v>0</v>
      </c>
    </row>
    <row r="54" spans="1:8">
      <c r="A54" s="68">
        <f t="shared" si="0"/>
        <v>51</v>
      </c>
      <c r="B54" s="58" t="s">
        <v>598</v>
      </c>
      <c r="C54" s="88">
        <v>121534</v>
      </c>
      <c r="D54" s="90">
        <v>152674.76999999999</v>
      </c>
      <c r="E54" s="87">
        <v>0</v>
      </c>
      <c r="F54" s="66">
        <f t="shared" si="1"/>
        <v>0</v>
      </c>
      <c r="G54" s="64">
        <v>0</v>
      </c>
      <c r="H54" s="93">
        <v>0</v>
      </c>
    </row>
    <row r="55" spans="1:8">
      <c r="A55" s="67">
        <f t="shared" si="0"/>
        <v>52</v>
      </c>
      <c r="B55" s="15" t="s">
        <v>599</v>
      </c>
      <c r="C55" s="84">
        <v>121534</v>
      </c>
      <c r="D55" s="91">
        <v>152674.76999999999</v>
      </c>
      <c r="E55" s="85">
        <f t="shared" si="3"/>
        <v>131333.38255033558</v>
      </c>
      <c r="F55" s="41">
        <f t="shared" si="1"/>
        <v>-27742052.000000019</v>
      </c>
      <c r="G55" s="38">
        <v>2831</v>
      </c>
      <c r="H55" s="23">
        <v>371804806</v>
      </c>
    </row>
    <row r="56" spans="1:8">
      <c r="A56" s="68">
        <f t="shared" si="0"/>
        <v>53</v>
      </c>
      <c r="B56" s="58" t="s">
        <v>600</v>
      </c>
      <c r="C56" s="88">
        <v>117823</v>
      </c>
      <c r="D56" s="90">
        <v>193430.83</v>
      </c>
      <c r="E56" s="87">
        <v>0</v>
      </c>
      <c r="F56" s="66">
        <f t="shared" si="1"/>
        <v>0</v>
      </c>
      <c r="G56" s="64">
        <v>0</v>
      </c>
      <c r="H56" s="93">
        <v>0</v>
      </c>
    </row>
    <row r="57" spans="1:8">
      <c r="A57" s="68">
        <f t="shared" si="0"/>
        <v>54</v>
      </c>
      <c r="B57" s="58" t="s">
        <v>601</v>
      </c>
      <c r="C57" s="88">
        <v>91150</v>
      </c>
      <c r="D57" s="90">
        <v>114506.08</v>
      </c>
      <c r="E57" s="87">
        <v>0</v>
      </c>
      <c r="F57" s="66">
        <f t="shared" si="1"/>
        <v>0</v>
      </c>
      <c r="G57" s="64">
        <v>0</v>
      </c>
      <c r="H57" s="93">
        <v>0</v>
      </c>
    </row>
    <row r="58" spans="1:8">
      <c r="A58" s="68">
        <f t="shared" si="0"/>
        <v>55</v>
      </c>
      <c r="B58" s="58" t="s">
        <v>602</v>
      </c>
      <c r="C58" s="88">
        <v>62807</v>
      </c>
      <c r="D58" s="90">
        <v>96391.98</v>
      </c>
      <c r="E58" s="87">
        <v>0</v>
      </c>
      <c r="F58" s="66">
        <f t="shared" si="1"/>
        <v>0</v>
      </c>
      <c r="G58" s="64">
        <v>0</v>
      </c>
      <c r="H58" s="93">
        <v>0</v>
      </c>
    </row>
    <row r="59" spans="1:8">
      <c r="A59" s="68">
        <f t="shared" si="0"/>
        <v>56</v>
      </c>
      <c r="B59" s="58" t="s">
        <v>603</v>
      </c>
      <c r="C59" s="88">
        <v>60767</v>
      </c>
      <c r="D59" s="90">
        <v>76337.39</v>
      </c>
      <c r="E59" s="87">
        <v>0</v>
      </c>
      <c r="F59" s="66">
        <f t="shared" si="1"/>
        <v>0</v>
      </c>
      <c r="G59" s="64">
        <v>0</v>
      </c>
      <c r="H59" s="93">
        <v>0</v>
      </c>
    </row>
    <row r="60" spans="1:8">
      <c r="A60" s="67">
        <f t="shared" si="0"/>
        <v>57</v>
      </c>
      <c r="B60" s="15" t="s">
        <v>604</v>
      </c>
      <c r="C60" s="84">
        <v>60767</v>
      </c>
      <c r="D60" s="91">
        <v>76337.39</v>
      </c>
      <c r="E60" s="85">
        <f t="shared" si="3"/>
        <v>65573.603059581321</v>
      </c>
      <c r="F60" s="41">
        <f t="shared" si="1"/>
        <v>-17909403</v>
      </c>
      <c r="G60" s="38">
        <v>3726</v>
      </c>
      <c r="H60" s="23">
        <v>244327245</v>
      </c>
    </row>
    <row r="61" spans="1:8">
      <c r="A61" s="68">
        <f t="shared" si="0"/>
        <v>58</v>
      </c>
      <c r="B61" s="58" t="s">
        <v>605</v>
      </c>
      <c r="C61" s="88">
        <v>60767</v>
      </c>
      <c r="D61" s="90">
        <v>76337.39</v>
      </c>
      <c r="E61" s="87">
        <v>0</v>
      </c>
      <c r="F61" s="66">
        <f t="shared" si="1"/>
        <v>0</v>
      </c>
      <c r="G61" s="64">
        <v>0</v>
      </c>
      <c r="H61" s="93">
        <v>0</v>
      </c>
    </row>
    <row r="62" spans="1:8">
      <c r="A62" s="68">
        <f t="shared" si="0"/>
        <v>59</v>
      </c>
      <c r="B62" s="58" t="s">
        <v>606</v>
      </c>
      <c r="C62" s="88">
        <v>44132</v>
      </c>
      <c r="D62" s="90">
        <v>43227.58</v>
      </c>
      <c r="E62" s="87">
        <v>0</v>
      </c>
      <c r="F62" s="66">
        <f t="shared" si="1"/>
        <v>0</v>
      </c>
      <c r="G62" s="64">
        <v>0</v>
      </c>
      <c r="H62" s="93">
        <v>0</v>
      </c>
    </row>
    <row r="63" spans="1:8">
      <c r="A63" s="68">
        <f t="shared" si="0"/>
        <v>60</v>
      </c>
      <c r="B63" s="58" t="s">
        <v>607</v>
      </c>
      <c r="C63" s="88">
        <v>39064</v>
      </c>
      <c r="D63" s="90">
        <v>51147.040000000001</v>
      </c>
      <c r="E63" s="87">
        <v>0</v>
      </c>
      <c r="F63" s="66">
        <f t="shared" si="1"/>
        <v>0</v>
      </c>
      <c r="G63" s="64">
        <v>0</v>
      </c>
      <c r="H63" s="93">
        <v>0</v>
      </c>
    </row>
    <row r="64" spans="1:8">
      <c r="A64" s="68">
        <f t="shared" si="0"/>
        <v>61</v>
      </c>
      <c r="B64" s="58" t="s">
        <v>608</v>
      </c>
      <c r="C64" s="88">
        <v>39064</v>
      </c>
      <c r="D64" s="90">
        <v>51147.040000000001</v>
      </c>
      <c r="E64" s="87">
        <v>0</v>
      </c>
      <c r="F64" s="66">
        <f t="shared" si="1"/>
        <v>0</v>
      </c>
      <c r="G64" s="64">
        <v>0</v>
      </c>
      <c r="H64" s="93">
        <v>0</v>
      </c>
    </row>
    <row r="65" spans="1:8">
      <c r="A65" s="68">
        <f t="shared" si="0"/>
        <v>62</v>
      </c>
      <c r="B65" s="58" t="s">
        <v>609</v>
      </c>
      <c r="C65" s="88">
        <v>39064</v>
      </c>
      <c r="D65" s="90">
        <v>51147.040000000001</v>
      </c>
      <c r="E65" s="87">
        <v>0</v>
      </c>
      <c r="F65" s="66">
        <f t="shared" si="1"/>
        <v>0</v>
      </c>
      <c r="G65" s="64">
        <v>0</v>
      </c>
      <c r="H65" s="93">
        <v>0</v>
      </c>
    </row>
    <row r="66" spans="1:8">
      <c r="A66" s="67">
        <f t="shared" si="0"/>
        <v>63</v>
      </c>
      <c r="B66" s="15" t="s">
        <v>610</v>
      </c>
      <c r="C66" s="84">
        <v>38135</v>
      </c>
      <c r="D66" s="91">
        <v>47365.2</v>
      </c>
      <c r="E66" s="85">
        <f t="shared" si="3"/>
        <v>39200</v>
      </c>
      <c r="F66" s="41">
        <f t="shared" si="1"/>
        <v>-10650</v>
      </c>
      <c r="G66" s="37">
        <v>10</v>
      </c>
      <c r="H66" s="23">
        <v>392000</v>
      </c>
    </row>
    <row r="67" spans="1:8">
      <c r="A67" s="67">
        <f t="shared" si="0"/>
        <v>64</v>
      </c>
      <c r="B67" s="15" t="s">
        <v>611</v>
      </c>
      <c r="C67" s="84">
        <v>38135</v>
      </c>
      <c r="D67" s="91">
        <v>47365.2</v>
      </c>
      <c r="E67" s="85">
        <f t="shared" si="3"/>
        <v>38571.675966047369</v>
      </c>
      <c r="F67" s="41">
        <f t="shared" si="1"/>
        <v>-7356680.0000000251</v>
      </c>
      <c r="G67" s="38">
        <v>16847</v>
      </c>
      <c r="H67" s="23">
        <v>649817025</v>
      </c>
    </row>
    <row r="68" spans="1:8">
      <c r="A68" s="68">
        <f t="shared" si="0"/>
        <v>65</v>
      </c>
      <c r="B68" s="58" t="s">
        <v>612</v>
      </c>
      <c r="C68" s="88">
        <v>35306</v>
      </c>
      <c r="D68" s="90">
        <v>34582.07</v>
      </c>
      <c r="E68" s="87">
        <v>0</v>
      </c>
      <c r="F68" s="66">
        <f t="shared" si="1"/>
        <v>0</v>
      </c>
      <c r="G68" s="64">
        <v>0</v>
      </c>
      <c r="H68" s="93">
        <v>0</v>
      </c>
    </row>
    <row r="69" spans="1:8">
      <c r="A69" s="68">
        <f t="shared" ref="A69:A83" si="4">A68+1</f>
        <v>66</v>
      </c>
      <c r="B69" s="58" t="s">
        <v>613</v>
      </c>
      <c r="C69" s="88">
        <v>34388</v>
      </c>
      <c r="D69" s="90">
        <v>33084.29</v>
      </c>
      <c r="E69" s="87">
        <v>0</v>
      </c>
      <c r="F69" s="66">
        <f t="shared" ref="F69:F83" si="5">(C69-E69)*G69</f>
        <v>0</v>
      </c>
      <c r="G69" s="64">
        <v>0</v>
      </c>
      <c r="H69" s="93">
        <v>0</v>
      </c>
    </row>
    <row r="70" spans="1:8">
      <c r="A70" s="68">
        <f t="shared" si="4"/>
        <v>67</v>
      </c>
      <c r="B70" s="58" t="s">
        <v>614</v>
      </c>
      <c r="C70" s="88">
        <v>33187</v>
      </c>
      <c r="D70" s="90">
        <v>31515.11</v>
      </c>
      <c r="E70" s="87">
        <v>0</v>
      </c>
      <c r="F70" s="66">
        <f t="shared" si="5"/>
        <v>0</v>
      </c>
      <c r="G70" s="64">
        <v>0</v>
      </c>
      <c r="H70" s="93">
        <v>0</v>
      </c>
    </row>
    <row r="71" spans="1:8">
      <c r="A71" s="67">
        <f t="shared" si="4"/>
        <v>68</v>
      </c>
      <c r="B71" s="15" t="s">
        <v>615</v>
      </c>
      <c r="C71" s="84">
        <v>31631</v>
      </c>
      <c r="D71" s="91">
        <v>167084.43</v>
      </c>
      <c r="E71" s="85">
        <f t="shared" si="3"/>
        <v>117539.49546044099</v>
      </c>
      <c r="F71" s="41">
        <f t="shared" si="5"/>
        <v>-728589950</v>
      </c>
      <c r="G71" s="38">
        <v>8481</v>
      </c>
      <c r="H71" s="23">
        <v>996852461</v>
      </c>
    </row>
    <row r="72" spans="1:8">
      <c r="A72" s="67">
        <f t="shared" si="4"/>
        <v>69</v>
      </c>
      <c r="B72" s="15" t="s">
        <v>616</v>
      </c>
      <c r="C72" s="84">
        <v>31403</v>
      </c>
      <c r="D72" s="91">
        <v>48195.99</v>
      </c>
      <c r="E72" s="85">
        <f t="shared" si="3"/>
        <v>40859.978068598546</v>
      </c>
      <c r="F72" s="41">
        <f t="shared" si="5"/>
        <v>-394554581.99999994</v>
      </c>
      <c r="G72" s="38">
        <v>41721</v>
      </c>
      <c r="H72" s="23">
        <v>1704719145</v>
      </c>
    </row>
    <row r="73" spans="1:8">
      <c r="A73" s="68">
        <f t="shared" si="4"/>
        <v>70</v>
      </c>
      <c r="B73" s="58" t="s">
        <v>617</v>
      </c>
      <c r="C73" s="88">
        <v>31403</v>
      </c>
      <c r="D73" s="90">
        <v>48195.99</v>
      </c>
      <c r="E73" s="87">
        <v>0</v>
      </c>
      <c r="F73" s="66">
        <f t="shared" si="5"/>
        <v>0</v>
      </c>
      <c r="G73" s="64">
        <v>0</v>
      </c>
      <c r="H73" s="93">
        <v>0</v>
      </c>
    </row>
    <row r="74" spans="1:8">
      <c r="A74" s="67">
        <f t="shared" si="4"/>
        <v>71</v>
      </c>
      <c r="B74" s="15" t="s">
        <v>618</v>
      </c>
      <c r="C74" s="84">
        <v>30383</v>
      </c>
      <c r="D74" s="91">
        <v>38168.69</v>
      </c>
      <c r="E74" s="85">
        <f t="shared" si="3"/>
        <v>32825.672889610389</v>
      </c>
      <c r="F74" s="41">
        <f t="shared" si="5"/>
        <v>-9028118.9999999963</v>
      </c>
      <c r="G74" s="38">
        <v>3696</v>
      </c>
      <c r="H74" s="23">
        <v>121323687</v>
      </c>
    </row>
    <row r="75" spans="1:8">
      <c r="A75" s="68">
        <f t="shared" si="4"/>
        <v>72</v>
      </c>
      <c r="B75" s="58" t="s">
        <v>619</v>
      </c>
      <c r="C75" s="88">
        <v>30383</v>
      </c>
      <c r="D75" s="90">
        <v>38168.69</v>
      </c>
      <c r="E75" s="87">
        <v>0</v>
      </c>
      <c r="F75" s="66">
        <f t="shared" si="5"/>
        <v>0</v>
      </c>
      <c r="G75" s="64">
        <v>0</v>
      </c>
      <c r="H75" s="93">
        <v>0</v>
      </c>
    </row>
    <row r="76" spans="1:8">
      <c r="A76" s="68">
        <f t="shared" si="4"/>
        <v>73</v>
      </c>
      <c r="B76" s="58" t="s">
        <v>620</v>
      </c>
      <c r="C76" s="88">
        <v>19281</v>
      </c>
      <c r="D76" s="90">
        <v>19706.71</v>
      </c>
      <c r="E76" s="87">
        <v>0</v>
      </c>
      <c r="F76" s="66">
        <f t="shared" si="5"/>
        <v>0</v>
      </c>
      <c r="G76" s="64">
        <v>0</v>
      </c>
      <c r="H76" s="93">
        <v>0</v>
      </c>
    </row>
    <row r="77" spans="1:8">
      <c r="A77" s="68">
        <f t="shared" si="4"/>
        <v>74</v>
      </c>
      <c r="B77" s="58" t="s">
        <v>621</v>
      </c>
      <c r="C77" s="88">
        <v>19281</v>
      </c>
      <c r="D77" s="90">
        <v>19706.71</v>
      </c>
      <c r="E77" s="87">
        <v>0</v>
      </c>
      <c r="F77" s="66">
        <f t="shared" si="5"/>
        <v>0</v>
      </c>
      <c r="G77" s="64">
        <v>0</v>
      </c>
      <c r="H77" s="93">
        <v>0</v>
      </c>
    </row>
    <row r="78" spans="1:8">
      <c r="A78" s="68">
        <f t="shared" si="4"/>
        <v>75</v>
      </c>
      <c r="B78" s="58" t="s">
        <v>622</v>
      </c>
      <c r="C78" s="88">
        <v>19281</v>
      </c>
      <c r="D78" s="90">
        <v>19706.71</v>
      </c>
      <c r="E78" s="87">
        <v>0</v>
      </c>
      <c r="F78" s="66">
        <f t="shared" si="5"/>
        <v>0</v>
      </c>
      <c r="G78" s="64">
        <v>0</v>
      </c>
      <c r="H78" s="93">
        <v>0</v>
      </c>
    </row>
    <row r="79" spans="1:8">
      <c r="A79" s="67">
        <f t="shared" si="4"/>
        <v>76</v>
      </c>
      <c r="B79" s="15" t="s">
        <v>623</v>
      </c>
      <c r="C79" s="84">
        <v>19068</v>
      </c>
      <c r="D79" s="91">
        <v>23682.6</v>
      </c>
      <c r="E79" s="85">
        <f t="shared" si="3"/>
        <v>19417.573671481623</v>
      </c>
      <c r="F79" s="41">
        <f t="shared" si="5"/>
        <v>-26451190.99999997</v>
      </c>
      <c r="G79" s="38">
        <v>75667</v>
      </c>
      <c r="H79" s="23">
        <v>1469269547</v>
      </c>
    </row>
    <row r="80" spans="1:8">
      <c r="A80" s="67">
        <f t="shared" si="4"/>
        <v>77</v>
      </c>
      <c r="B80" s="15" t="s">
        <v>624</v>
      </c>
      <c r="C80" s="84">
        <v>15702</v>
      </c>
      <c r="D80" s="91">
        <v>24097.99</v>
      </c>
      <c r="E80" s="85">
        <f t="shared" si="3"/>
        <v>20361.802954535029</v>
      </c>
      <c r="F80" s="41">
        <f t="shared" si="5"/>
        <v>-101569725.00000003</v>
      </c>
      <c r="G80" s="38">
        <v>21797</v>
      </c>
      <c r="H80" s="23">
        <v>443826219</v>
      </c>
    </row>
    <row r="81" spans="1:10">
      <c r="A81" s="68">
        <f t="shared" si="4"/>
        <v>78</v>
      </c>
      <c r="B81" s="58" t="s">
        <v>625</v>
      </c>
      <c r="C81" s="88">
        <v>14431</v>
      </c>
      <c r="D81" s="90">
        <v>15969.28</v>
      </c>
      <c r="E81" s="87">
        <v>0</v>
      </c>
      <c r="F81" s="66">
        <f t="shared" si="5"/>
        <v>0</v>
      </c>
      <c r="G81" s="64">
        <v>0</v>
      </c>
      <c r="H81" s="93">
        <v>0</v>
      </c>
    </row>
    <row r="82" spans="1:10">
      <c r="A82" s="68">
        <f t="shared" si="4"/>
        <v>79</v>
      </c>
      <c r="B82" s="58" t="s">
        <v>626</v>
      </c>
      <c r="C82" s="88">
        <v>6356</v>
      </c>
      <c r="D82" s="90">
        <v>7894.2</v>
      </c>
      <c r="E82" s="87">
        <v>0</v>
      </c>
      <c r="F82" s="66">
        <f t="shared" si="5"/>
        <v>0</v>
      </c>
      <c r="G82" s="64">
        <v>0</v>
      </c>
      <c r="H82" s="93">
        <v>0</v>
      </c>
    </row>
    <row r="83" spans="1:10">
      <c r="A83" s="68">
        <f t="shared" si="4"/>
        <v>80</v>
      </c>
      <c r="B83" s="58" t="s">
        <v>627</v>
      </c>
      <c r="C83" s="88">
        <v>3163</v>
      </c>
      <c r="D83" s="90">
        <v>16708.439999999999</v>
      </c>
      <c r="E83" s="87">
        <v>0</v>
      </c>
      <c r="F83" s="66">
        <f t="shared" si="5"/>
        <v>0</v>
      </c>
      <c r="G83" s="64">
        <v>0</v>
      </c>
      <c r="H83" s="93">
        <v>0</v>
      </c>
    </row>
    <row r="84" spans="1:10" ht="13.5" thickBot="1">
      <c r="A84" s="51" t="s">
        <v>546</v>
      </c>
      <c r="B84" s="52"/>
      <c r="C84" s="53"/>
      <c r="D84" s="53"/>
      <c r="E84" s="17"/>
      <c r="F84" s="43">
        <f>SUM(F4:F83)</f>
        <v>-28822660340</v>
      </c>
      <c r="G84" s="10"/>
      <c r="H84" s="26"/>
    </row>
    <row r="85" spans="1:10">
      <c r="A85" s="27" t="s">
        <v>547</v>
      </c>
      <c r="B85" s="10"/>
      <c r="C85" s="11"/>
      <c r="D85" s="11"/>
      <c r="E85" s="11"/>
      <c r="F85" s="12"/>
      <c r="G85" s="10"/>
      <c r="H85" s="26"/>
    </row>
    <row r="86" spans="1:10">
      <c r="A86" s="27" t="s">
        <v>252</v>
      </c>
      <c r="B86" s="10"/>
      <c r="C86" s="11"/>
      <c r="D86" s="11"/>
      <c r="E86" s="11"/>
      <c r="F86" s="12"/>
      <c r="G86" s="10"/>
      <c r="H86" s="26"/>
    </row>
    <row r="87" spans="1:10" ht="13.5" thickBot="1">
      <c r="A87" s="28" t="s">
        <v>628</v>
      </c>
      <c r="B87" s="29"/>
      <c r="C87" s="30"/>
      <c r="D87" s="30"/>
      <c r="E87" s="30"/>
      <c r="F87" s="31"/>
      <c r="G87" s="29"/>
      <c r="H87" s="32"/>
    </row>
    <row r="88" spans="1:10">
      <c r="J88" s="70">
        <f>140*100/220</f>
        <v>63.636363636363633</v>
      </c>
    </row>
  </sheetData>
  <mergeCells count="2">
    <mergeCell ref="A1:H1"/>
    <mergeCell ref="A2:H2"/>
  </mergeCells>
  <printOptions horizontalCentered="1"/>
  <pageMargins left="0.11811023622047245" right="0.11811023622047245" top="0.35433070866141736" bottom="0.35433070866141736" header="0" footer="0"/>
  <pageSetup scale="90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Art1_Fuente</vt:lpstr>
      <vt:lpstr>Art1_xValor</vt:lpstr>
      <vt:lpstr>Art1_PDF220CUM</vt:lpstr>
      <vt:lpstr>Art1xFarmas</vt:lpstr>
      <vt:lpstr>Art1Afidro</vt:lpstr>
      <vt:lpstr>Art1NoAfidro</vt:lpstr>
      <vt:lpstr>Art2_Fuente</vt:lpstr>
      <vt:lpstr>Art2_xValor</vt:lpstr>
      <vt:lpstr>Art2PDF80CUM</vt:lpstr>
      <vt:lpstr>Trino4</vt:lpstr>
      <vt:lpstr>47cumArt1</vt:lpstr>
      <vt:lpstr>22cumArt2</vt:lpstr>
      <vt:lpstr>Art4_Fuente</vt:lpstr>
      <vt:lpstr>Art4_xValor</vt:lpstr>
      <vt:lpstr>Hoja3</vt:lpstr>
      <vt:lpstr>Art1_PDF220CUM!Área_de_impresión</vt:lpstr>
      <vt:lpstr>Art2PDF80CUM!Área_de_impresión</vt:lpstr>
      <vt:lpstr>Art1_PDF220CUM!Títulos_a_imprimir</vt:lpstr>
      <vt:lpstr>Art2PDF80CUM!Títulos_a_imprimir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OAS</dc:creator>
  <cp:lastModifiedBy>OAS</cp:lastModifiedBy>
  <cp:lastPrinted>2017-08-31T22:30:22Z</cp:lastPrinted>
  <dcterms:created xsi:type="dcterms:W3CDTF">2017-08-28T15:59:21Z</dcterms:created>
  <dcterms:modified xsi:type="dcterms:W3CDTF">2017-09-16T00:38:08Z</dcterms:modified>
</cp:coreProperties>
</file>